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295" yWindow="120" windowWidth="14655" windowHeight="12330" activeTab="1"/>
  </bookViews>
  <sheets>
    <sheet name="공종별집계표" sheetId="8" r:id="rId1"/>
    <sheet name="공종별내역서" sheetId="7" r:id="rId2"/>
    <sheet name="일위대가목록" sheetId="6" r:id="rId3"/>
    <sheet name="일위대가" sheetId="5" r:id="rId4"/>
    <sheet name="단가대비표" sheetId="4" r:id="rId5"/>
    <sheet name="원가계산서" sheetId="3" r:id="rId6"/>
    <sheet name=" 공사설정 " sheetId="2" r:id="rId7"/>
    <sheet name="Sheet1" sheetId="1" r:id="rId8"/>
  </sheets>
  <definedNames>
    <definedName name="_xlnm.Print_Area" localSheetId="1">공종별내역서!$A$1:$M$237</definedName>
    <definedName name="_xlnm.Print_Area" localSheetId="0">공종별집계표!$A$1:$M$29</definedName>
    <definedName name="_xlnm.Print_Area" localSheetId="4">단가대비표!$A$1:$X$100</definedName>
    <definedName name="_xlnm.Print_Area" localSheetId="3">일위대가!$A$1:$M$537</definedName>
    <definedName name="_xlnm.Print_Area" localSheetId="2">일위대가목록!$A$1:$J$85</definedName>
    <definedName name="_xlnm.Print_Titles" localSheetId="1">공종별내역서!$1:$3</definedName>
    <definedName name="_xlnm.Print_Titles" localSheetId="0">공종별집계표!$1:$4</definedName>
    <definedName name="_xlnm.Print_Titles" localSheetId="4">단가대비표!$1:$4</definedName>
    <definedName name="_xlnm.Print_Titles" localSheetId="5">원가계산서!$1:$3</definedName>
    <definedName name="_xlnm.Print_Titles" localSheetId="3">일위대가!$1:$3</definedName>
    <definedName name="_xlnm.Print_Titles" localSheetId="2">일위대가목록!$1:$3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8" l="1"/>
  <c r="I218" i="7" l="1"/>
  <c r="K218" i="7" s="1"/>
  <c r="G218" i="7"/>
  <c r="E218" i="7"/>
  <c r="I217" i="7"/>
  <c r="G217" i="7"/>
  <c r="E217" i="7"/>
  <c r="I216" i="7"/>
  <c r="G216" i="7"/>
  <c r="E216" i="7"/>
  <c r="I215" i="7"/>
  <c r="G215" i="7"/>
  <c r="E215" i="7"/>
  <c r="I214" i="7"/>
  <c r="G214" i="7"/>
  <c r="E214" i="7"/>
  <c r="I213" i="7"/>
  <c r="G213" i="7"/>
  <c r="E213" i="7"/>
  <c r="I188" i="7"/>
  <c r="G188" i="7"/>
  <c r="E188" i="7"/>
  <c r="I187" i="7"/>
  <c r="G187" i="7"/>
  <c r="E187" i="7"/>
  <c r="I161" i="7"/>
  <c r="J161" i="7" s="1"/>
  <c r="J185" i="7" s="1"/>
  <c r="I13" i="8" s="1"/>
  <c r="J13" i="8" s="1"/>
  <c r="G161" i="7"/>
  <c r="E161" i="7"/>
  <c r="I140" i="7"/>
  <c r="G140" i="7"/>
  <c r="E140" i="7"/>
  <c r="I139" i="7"/>
  <c r="G139" i="7"/>
  <c r="E139" i="7"/>
  <c r="I138" i="7"/>
  <c r="G138" i="7"/>
  <c r="E138" i="7"/>
  <c r="I137" i="7"/>
  <c r="G137" i="7"/>
  <c r="E137" i="7"/>
  <c r="I136" i="7"/>
  <c r="G136" i="7"/>
  <c r="E136" i="7"/>
  <c r="I135" i="7"/>
  <c r="G135" i="7"/>
  <c r="E135" i="7"/>
  <c r="I111" i="7"/>
  <c r="G111" i="7"/>
  <c r="E111" i="7"/>
  <c r="I110" i="7"/>
  <c r="G110" i="7"/>
  <c r="E110" i="7"/>
  <c r="I109" i="7"/>
  <c r="K109" i="7" s="1"/>
  <c r="G109" i="7"/>
  <c r="H109" i="7" s="1"/>
  <c r="E109" i="7"/>
  <c r="I98" i="7"/>
  <c r="J98" i="7" s="1"/>
  <c r="G98" i="7"/>
  <c r="H98" i="7" s="1"/>
  <c r="E98" i="7"/>
  <c r="I97" i="7"/>
  <c r="G97" i="7"/>
  <c r="K97" i="7" s="1"/>
  <c r="E97" i="7"/>
  <c r="I96" i="7"/>
  <c r="K96" i="7" s="1"/>
  <c r="G96" i="7"/>
  <c r="E96" i="7"/>
  <c r="I95" i="7"/>
  <c r="J95" i="7" s="1"/>
  <c r="G95" i="7"/>
  <c r="H95" i="7" s="1"/>
  <c r="E95" i="7"/>
  <c r="I94" i="7"/>
  <c r="G94" i="7"/>
  <c r="E94" i="7"/>
  <c r="I93" i="7"/>
  <c r="J93" i="7" s="1"/>
  <c r="L93" i="7" s="1"/>
  <c r="G93" i="7"/>
  <c r="E93" i="7"/>
  <c r="I92" i="7"/>
  <c r="J92" i="7" s="1"/>
  <c r="G92" i="7"/>
  <c r="E92" i="7"/>
  <c r="I91" i="7"/>
  <c r="G91" i="7"/>
  <c r="E91" i="7"/>
  <c r="I90" i="7"/>
  <c r="G90" i="7"/>
  <c r="H90" i="7" s="1"/>
  <c r="E90" i="7"/>
  <c r="I89" i="7"/>
  <c r="J89" i="7" s="1"/>
  <c r="G89" i="7"/>
  <c r="E89" i="7"/>
  <c r="I88" i="7"/>
  <c r="G88" i="7"/>
  <c r="E88" i="7"/>
  <c r="I87" i="7"/>
  <c r="G87" i="7"/>
  <c r="E87" i="7"/>
  <c r="I86" i="7"/>
  <c r="G86" i="7"/>
  <c r="E86" i="7"/>
  <c r="I85" i="7"/>
  <c r="G85" i="7"/>
  <c r="E85" i="7"/>
  <c r="I84" i="7"/>
  <c r="G84" i="7"/>
  <c r="E84" i="7"/>
  <c r="I83" i="7"/>
  <c r="K83" i="7" s="1"/>
  <c r="G83" i="7"/>
  <c r="E83" i="7"/>
  <c r="I70" i="7"/>
  <c r="G70" i="7"/>
  <c r="E70" i="7"/>
  <c r="I69" i="7"/>
  <c r="G69" i="7"/>
  <c r="H69" i="7" s="1"/>
  <c r="E69" i="7"/>
  <c r="I68" i="7"/>
  <c r="G68" i="7"/>
  <c r="E68" i="7"/>
  <c r="I67" i="7"/>
  <c r="J67" i="7" s="1"/>
  <c r="G67" i="7"/>
  <c r="H67" i="7" s="1"/>
  <c r="E67" i="7"/>
  <c r="I66" i="7"/>
  <c r="J66" i="7" s="1"/>
  <c r="G66" i="7"/>
  <c r="E66" i="7"/>
  <c r="I65" i="7"/>
  <c r="G65" i="7"/>
  <c r="H65" i="7" s="1"/>
  <c r="E65" i="7"/>
  <c r="I64" i="7"/>
  <c r="J64" i="7" s="1"/>
  <c r="G64" i="7"/>
  <c r="E64" i="7"/>
  <c r="I63" i="7"/>
  <c r="G63" i="7"/>
  <c r="E63" i="7"/>
  <c r="I62" i="7"/>
  <c r="K62" i="7" s="1"/>
  <c r="G62" i="7"/>
  <c r="E62" i="7"/>
  <c r="I61" i="7"/>
  <c r="J61" i="7" s="1"/>
  <c r="G61" i="7"/>
  <c r="E61" i="7"/>
  <c r="I60" i="7"/>
  <c r="J60" i="7" s="1"/>
  <c r="G60" i="7"/>
  <c r="K60" i="7" s="1"/>
  <c r="E60" i="7"/>
  <c r="I59" i="7"/>
  <c r="G59" i="7"/>
  <c r="E59" i="7"/>
  <c r="I58" i="7"/>
  <c r="G58" i="7"/>
  <c r="E58" i="7"/>
  <c r="I57" i="7"/>
  <c r="G57" i="7"/>
  <c r="E57" i="7"/>
  <c r="I38" i="7"/>
  <c r="J38" i="7" s="1"/>
  <c r="G38" i="7"/>
  <c r="K38" i="7" s="1"/>
  <c r="E38" i="7"/>
  <c r="I37" i="7"/>
  <c r="G37" i="7"/>
  <c r="E37" i="7"/>
  <c r="I36" i="7"/>
  <c r="J36" i="7" s="1"/>
  <c r="G36" i="7"/>
  <c r="E36" i="7"/>
  <c r="I35" i="7"/>
  <c r="G35" i="7"/>
  <c r="E35" i="7"/>
  <c r="I34" i="7"/>
  <c r="J34" i="7" s="1"/>
  <c r="G34" i="7"/>
  <c r="E34" i="7"/>
  <c r="I33" i="7"/>
  <c r="G33" i="7"/>
  <c r="E33" i="7"/>
  <c r="I32" i="7"/>
  <c r="J32" i="7" s="1"/>
  <c r="G32" i="7"/>
  <c r="E32" i="7"/>
  <c r="I31" i="7"/>
  <c r="J31" i="7" s="1"/>
  <c r="G31" i="7"/>
  <c r="E31" i="7"/>
  <c r="I11" i="7"/>
  <c r="G11" i="7"/>
  <c r="E11" i="7"/>
  <c r="I10" i="7"/>
  <c r="G10" i="7"/>
  <c r="E10" i="7"/>
  <c r="I9" i="7"/>
  <c r="G9" i="7"/>
  <c r="E9" i="7"/>
  <c r="I8" i="7"/>
  <c r="G8" i="7"/>
  <c r="E8" i="7"/>
  <c r="I7" i="7"/>
  <c r="G7" i="7"/>
  <c r="E7" i="7"/>
  <c r="I6" i="7"/>
  <c r="G6" i="7"/>
  <c r="E6" i="7"/>
  <c r="I5" i="7"/>
  <c r="G5" i="7"/>
  <c r="E5" i="7"/>
  <c r="I536" i="5"/>
  <c r="G536" i="5"/>
  <c r="E536" i="5"/>
  <c r="I535" i="5"/>
  <c r="G535" i="5"/>
  <c r="E535" i="5"/>
  <c r="I531" i="5"/>
  <c r="G531" i="5"/>
  <c r="K531" i="5" s="1"/>
  <c r="E531" i="5"/>
  <c r="I527" i="5"/>
  <c r="G527" i="5"/>
  <c r="E527" i="5"/>
  <c r="I519" i="5"/>
  <c r="G519" i="5"/>
  <c r="E519" i="5"/>
  <c r="I518" i="5"/>
  <c r="G518" i="5"/>
  <c r="E518" i="5"/>
  <c r="I517" i="5"/>
  <c r="G517" i="5"/>
  <c r="E517" i="5"/>
  <c r="I513" i="5"/>
  <c r="G513" i="5"/>
  <c r="E513" i="5"/>
  <c r="I507" i="5"/>
  <c r="G507" i="5"/>
  <c r="E507" i="5"/>
  <c r="I506" i="5"/>
  <c r="G506" i="5"/>
  <c r="E506" i="5"/>
  <c r="I502" i="5"/>
  <c r="G502" i="5"/>
  <c r="E502" i="5"/>
  <c r="I500" i="5"/>
  <c r="G500" i="5"/>
  <c r="E500" i="5"/>
  <c r="I499" i="5"/>
  <c r="G499" i="5"/>
  <c r="E499" i="5"/>
  <c r="I493" i="5"/>
  <c r="G493" i="5"/>
  <c r="E493" i="5"/>
  <c r="I492" i="5"/>
  <c r="G492" i="5"/>
  <c r="E492" i="5"/>
  <c r="I488" i="5"/>
  <c r="G488" i="5"/>
  <c r="E488" i="5"/>
  <c r="I484" i="5"/>
  <c r="G484" i="5"/>
  <c r="E484" i="5"/>
  <c r="I480" i="5"/>
  <c r="G480" i="5"/>
  <c r="E480" i="5"/>
  <c r="I479" i="5"/>
  <c r="G479" i="5"/>
  <c r="E479" i="5"/>
  <c r="I478" i="5"/>
  <c r="G478" i="5"/>
  <c r="E478" i="5"/>
  <c r="I477" i="5"/>
  <c r="G477" i="5"/>
  <c r="E477" i="5"/>
  <c r="I476" i="5"/>
  <c r="G476" i="5"/>
  <c r="E476" i="5"/>
  <c r="I475" i="5"/>
  <c r="G475" i="5"/>
  <c r="E475" i="5"/>
  <c r="I470" i="5"/>
  <c r="G470" i="5"/>
  <c r="E470" i="5"/>
  <c r="I469" i="5"/>
  <c r="G469" i="5"/>
  <c r="E469" i="5"/>
  <c r="I465" i="5"/>
  <c r="G465" i="5"/>
  <c r="E465" i="5"/>
  <c r="I464" i="5"/>
  <c r="G464" i="5"/>
  <c r="E464" i="5"/>
  <c r="I459" i="5"/>
  <c r="G459" i="5"/>
  <c r="E459" i="5"/>
  <c r="I458" i="5"/>
  <c r="G458" i="5"/>
  <c r="E458" i="5"/>
  <c r="I453" i="5"/>
  <c r="G453" i="5"/>
  <c r="E453" i="5"/>
  <c r="I452" i="5"/>
  <c r="G452" i="5"/>
  <c r="E452" i="5"/>
  <c r="I451" i="5"/>
  <c r="G451" i="5"/>
  <c r="E451" i="5"/>
  <c r="I450" i="5"/>
  <c r="G450" i="5"/>
  <c r="E450" i="5"/>
  <c r="I449" i="5"/>
  <c r="G449" i="5"/>
  <c r="E449" i="5"/>
  <c r="I448" i="5"/>
  <c r="G448" i="5"/>
  <c r="E448" i="5"/>
  <c r="I447" i="5"/>
  <c r="G447" i="5"/>
  <c r="E447" i="5"/>
  <c r="I446" i="5"/>
  <c r="G446" i="5"/>
  <c r="E446" i="5"/>
  <c r="I445" i="5"/>
  <c r="G445" i="5"/>
  <c r="E445" i="5"/>
  <c r="I440" i="5"/>
  <c r="G440" i="5"/>
  <c r="E440" i="5"/>
  <c r="I439" i="5"/>
  <c r="G439" i="5"/>
  <c r="E439" i="5"/>
  <c r="I438" i="5"/>
  <c r="G438" i="5"/>
  <c r="E438" i="5"/>
  <c r="I437" i="5"/>
  <c r="G437" i="5"/>
  <c r="E437" i="5"/>
  <c r="I436" i="5"/>
  <c r="G436" i="5"/>
  <c r="E436" i="5"/>
  <c r="I435" i="5"/>
  <c r="G435" i="5"/>
  <c r="K435" i="5" s="1"/>
  <c r="E435" i="5"/>
  <c r="I434" i="5"/>
  <c r="G434" i="5"/>
  <c r="E434" i="5"/>
  <c r="I433" i="5"/>
  <c r="G433" i="5"/>
  <c r="E433" i="5"/>
  <c r="I432" i="5"/>
  <c r="G432" i="5"/>
  <c r="E432" i="5"/>
  <c r="I421" i="5"/>
  <c r="G421" i="5"/>
  <c r="E421" i="5"/>
  <c r="I417" i="5"/>
  <c r="G417" i="5"/>
  <c r="E417" i="5"/>
  <c r="I416" i="5"/>
  <c r="G416" i="5"/>
  <c r="E416" i="5"/>
  <c r="I412" i="5"/>
  <c r="G412" i="5"/>
  <c r="E412" i="5"/>
  <c r="I411" i="5"/>
  <c r="G411" i="5"/>
  <c r="E411" i="5"/>
  <c r="I407" i="5"/>
  <c r="G407" i="5"/>
  <c r="E407" i="5"/>
  <c r="I402" i="5"/>
  <c r="G402" i="5"/>
  <c r="E402" i="5"/>
  <c r="I401" i="5"/>
  <c r="G401" i="5"/>
  <c r="E401" i="5"/>
  <c r="I400" i="5"/>
  <c r="G400" i="5"/>
  <c r="E400" i="5"/>
  <c r="I399" i="5"/>
  <c r="G399" i="5"/>
  <c r="E399" i="5"/>
  <c r="I398" i="5"/>
  <c r="G398" i="5"/>
  <c r="E398" i="5"/>
  <c r="I397" i="5"/>
  <c r="G397" i="5"/>
  <c r="E397" i="5"/>
  <c r="I396" i="5"/>
  <c r="G396" i="5"/>
  <c r="E396" i="5"/>
  <c r="I395" i="5"/>
  <c r="G395" i="5"/>
  <c r="E395" i="5"/>
  <c r="I394" i="5"/>
  <c r="G394" i="5"/>
  <c r="E394" i="5"/>
  <c r="I389" i="5"/>
  <c r="G389" i="5"/>
  <c r="E389" i="5"/>
  <c r="I388" i="5"/>
  <c r="G388" i="5"/>
  <c r="E388" i="5"/>
  <c r="I387" i="5"/>
  <c r="G387" i="5"/>
  <c r="E387" i="5"/>
  <c r="I386" i="5"/>
  <c r="G386" i="5"/>
  <c r="E386" i="5"/>
  <c r="I385" i="5"/>
  <c r="G385" i="5"/>
  <c r="E385" i="5"/>
  <c r="I384" i="5"/>
  <c r="G384" i="5"/>
  <c r="E384" i="5"/>
  <c r="I383" i="5"/>
  <c r="G383" i="5"/>
  <c r="E383" i="5"/>
  <c r="I382" i="5"/>
  <c r="G382" i="5"/>
  <c r="E382" i="5"/>
  <c r="I381" i="5"/>
  <c r="G381" i="5"/>
  <c r="E381" i="5"/>
  <c r="I371" i="5"/>
  <c r="G371" i="5"/>
  <c r="E371" i="5"/>
  <c r="K371" i="5" s="1"/>
  <c r="I370" i="5"/>
  <c r="G370" i="5"/>
  <c r="E370" i="5"/>
  <c r="I369" i="5"/>
  <c r="G369" i="5"/>
  <c r="E369" i="5"/>
  <c r="I368" i="5"/>
  <c r="G368" i="5"/>
  <c r="E368" i="5"/>
  <c r="I367" i="5"/>
  <c r="G367" i="5"/>
  <c r="E367" i="5"/>
  <c r="I366" i="5"/>
  <c r="G366" i="5"/>
  <c r="E366" i="5"/>
  <c r="I365" i="5"/>
  <c r="G365" i="5"/>
  <c r="E365" i="5"/>
  <c r="I364" i="5"/>
  <c r="G364" i="5"/>
  <c r="E364" i="5"/>
  <c r="I363" i="5"/>
  <c r="G363" i="5"/>
  <c r="E363" i="5"/>
  <c r="I358" i="5"/>
  <c r="G358" i="5"/>
  <c r="E358" i="5"/>
  <c r="I354" i="5"/>
  <c r="G354" i="5"/>
  <c r="E354" i="5"/>
  <c r="I349" i="5"/>
  <c r="G349" i="5"/>
  <c r="E349" i="5"/>
  <c r="I348" i="5"/>
  <c r="G348" i="5"/>
  <c r="E348" i="5"/>
  <c r="I347" i="5"/>
  <c r="G347" i="5"/>
  <c r="E347" i="5"/>
  <c r="I346" i="5"/>
  <c r="G346" i="5"/>
  <c r="E346" i="5"/>
  <c r="F346" i="5" s="1"/>
  <c r="I345" i="5"/>
  <c r="G345" i="5"/>
  <c r="E345" i="5"/>
  <c r="I343" i="5"/>
  <c r="J343" i="5" s="1"/>
  <c r="G343" i="5"/>
  <c r="E343" i="5"/>
  <c r="I342" i="5"/>
  <c r="G342" i="5"/>
  <c r="E342" i="5"/>
  <c r="I341" i="5"/>
  <c r="G341" i="5"/>
  <c r="E341" i="5"/>
  <c r="I336" i="5"/>
  <c r="G336" i="5"/>
  <c r="E336" i="5"/>
  <c r="I335" i="5"/>
  <c r="G335" i="5"/>
  <c r="E335" i="5"/>
  <c r="I334" i="5"/>
  <c r="G334" i="5"/>
  <c r="E334" i="5"/>
  <c r="I333" i="5"/>
  <c r="G333" i="5"/>
  <c r="E333" i="5"/>
  <c r="I329" i="5"/>
  <c r="G329" i="5"/>
  <c r="E329" i="5"/>
  <c r="I325" i="5"/>
  <c r="G325" i="5"/>
  <c r="E325" i="5"/>
  <c r="I321" i="5"/>
  <c r="G321" i="5"/>
  <c r="E321" i="5"/>
  <c r="I320" i="5"/>
  <c r="G320" i="5"/>
  <c r="E320" i="5"/>
  <c r="I316" i="5"/>
  <c r="G316" i="5"/>
  <c r="E316" i="5"/>
  <c r="I315" i="5"/>
  <c r="G315" i="5"/>
  <c r="E315" i="5"/>
  <c r="I314" i="5"/>
  <c r="G314" i="5"/>
  <c r="E314" i="5"/>
  <c r="I313" i="5"/>
  <c r="G313" i="5"/>
  <c r="E313" i="5"/>
  <c r="I308" i="5"/>
  <c r="G308" i="5"/>
  <c r="E308" i="5"/>
  <c r="I307" i="5"/>
  <c r="G307" i="5"/>
  <c r="E307" i="5"/>
  <c r="I302" i="5"/>
  <c r="G302" i="5"/>
  <c r="E302" i="5"/>
  <c r="I301" i="5"/>
  <c r="G301" i="5"/>
  <c r="E301" i="5"/>
  <c r="I297" i="5"/>
  <c r="G297" i="5"/>
  <c r="E297" i="5"/>
  <c r="I296" i="5"/>
  <c r="G296" i="5"/>
  <c r="E296" i="5"/>
  <c r="I291" i="5"/>
  <c r="G291" i="5"/>
  <c r="E291" i="5"/>
  <c r="I290" i="5"/>
  <c r="G290" i="5"/>
  <c r="E290" i="5"/>
  <c r="I284" i="5"/>
  <c r="G284" i="5"/>
  <c r="E284" i="5"/>
  <c r="I280" i="5"/>
  <c r="G280" i="5"/>
  <c r="E280" i="5"/>
  <c r="I279" i="5"/>
  <c r="G279" i="5"/>
  <c r="E279" i="5"/>
  <c r="I278" i="5"/>
  <c r="G278" i="5"/>
  <c r="E278" i="5"/>
  <c r="I277" i="5"/>
  <c r="G277" i="5"/>
  <c r="E277" i="5"/>
  <c r="I276" i="5"/>
  <c r="G276" i="5"/>
  <c r="E276" i="5"/>
  <c r="I275" i="5"/>
  <c r="G275" i="5"/>
  <c r="E275" i="5"/>
  <c r="I274" i="5"/>
  <c r="G274" i="5"/>
  <c r="E274" i="5"/>
  <c r="I273" i="5"/>
  <c r="G273" i="5"/>
  <c r="E273" i="5"/>
  <c r="I269" i="5"/>
  <c r="G269" i="5"/>
  <c r="E269" i="5"/>
  <c r="I268" i="5"/>
  <c r="G268" i="5"/>
  <c r="H268" i="5" s="1"/>
  <c r="E268" i="5"/>
  <c r="I267" i="5"/>
  <c r="G267" i="5"/>
  <c r="E267" i="5"/>
  <c r="I266" i="5"/>
  <c r="G266" i="5"/>
  <c r="E266" i="5"/>
  <c r="I265" i="5"/>
  <c r="G265" i="5"/>
  <c r="E265" i="5"/>
  <c r="I264" i="5"/>
  <c r="G264" i="5"/>
  <c r="E264" i="5"/>
  <c r="I263" i="5"/>
  <c r="G263" i="5"/>
  <c r="E263" i="5"/>
  <c r="I262" i="5"/>
  <c r="G262" i="5"/>
  <c r="E262" i="5"/>
  <c r="I257" i="5"/>
  <c r="G257" i="5"/>
  <c r="E257" i="5"/>
  <c r="K257" i="5" s="1"/>
  <c r="I256" i="5"/>
  <c r="G256" i="5"/>
  <c r="E256" i="5"/>
  <c r="I251" i="5"/>
  <c r="G251" i="5"/>
  <c r="E251" i="5"/>
  <c r="I250" i="5"/>
  <c r="G250" i="5"/>
  <c r="E250" i="5"/>
  <c r="I245" i="5"/>
  <c r="G245" i="5"/>
  <c r="E245" i="5"/>
  <c r="I244" i="5"/>
  <c r="G244" i="5"/>
  <c r="E244" i="5"/>
  <c r="I226" i="5"/>
  <c r="G226" i="5"/>
  <c r="E226" i="5"/>
  <c r="I225" i="5"/>
  <c r="G225" i="5"/>
  <c r="H225" i="5" s="1"/>
  <c r="E225" i="5"/>
  <c r="G208" i="5"/>
  <c r="H208" i="5" s="1"/>
  <c r="I193" i="5"/>
  <c r="G193" i="5"/>
  <c r="K193" i="5" s="1"/>
  <c r="E193" i="5"/>
  <c r="F193" i="5" s="1"/>
  <c r="I188" i="5"/>
  <c r="G188" i="5"/>
  <c r="E188" i="5"/>
  <c r="K188" i="5" s="1"/>
  <c r="I183" i="5"/>
  <c r="G183" i="5"/>
  <c r="E183" i="5"/>
  <c r="I178" i="5"/>
  <c r="G178" i="5"/>
  <c r="E178" i="5"/>
  <c r="I173" i="5"/>
  <c r="G173" i="5"/>
  <c r="E173" i="5"/>
  <c r="K173" i="5" s="1"/>
  <c r="I172" i="5"/>
  <c r="G172" i="5"/>
  <c r="E172" i="5"/>
  <c r="I171" i="5"/>
  <c r="G171" i="5"/>
  <c r="E171" i="5"/>
  <c r="I166" i="5"/>
  <c r="G166" i="5"/>
  <c r="E166" i="5"/>
  <c r="I165" i="5"/>
  <c r="G165" i="5"/>
  <c r="E165" i="5"/>
  <c r="I163" i="5"/>
  <c r="G163" i="5"/>
  <c r="E163" i="5"/>
  <c r="I157" i="5"/>
  <c r="G157" i="5"/>
  <c r="E157" i="5"/>
  <c r="I155" i="5"/>
  <c r="G155" i="5"/>
  <c r="E155" i="5"/>
  <c r="I149" i="5"/>
  <c r="G149" i="5"/>
  <c r="E149" i="5"/>
  <c r="I147" i="5"/>
  <c r="G147" i="5"/>
  <c r="E147" i="5"/>
  <c r="I142" i="5"/>
  <c r="G142" i="5"/>
  <c r="E142" i="5"/>
  <c r="I140" i="5"/>
  <c r="G140" i="5"/>
  <c r="E140" i="5"/>
  <c r="I135" i="5"/>
  <c r="G135" i="5"/>
  <c r="E135" i="5"/>
  <c r="I134" i="5"/>
  <c r="G134" i="5"/>
  <c r="E134" i="5"/>
  <c r="I133" i="5"/>
  <c r="G133" i="5"/>
  <c r="E133" i="5"/>
  <c r="I128" i="5"/>
  <c r="J128" i="5" s="1"/>
  <c r="G128" i="5"/>
  <c r="H128" i="5" s="1"/>
  <c r="E128" i="5"/>
  <c r="I127" i="5"/>
  <c r="G127" i="5"/>
  <c r="E127" i="5"/>
  <c r="I120" i="5"/>
  <c r="G120" i="5"/>
  <c r="E120" i="5"/>
  <c r="I119" i="5"/>
  <c r="G119" i="5"/>
  <c r="E119" i="5"/>
  <c r="I118" i="5"/>
  <c r="G118" i="5"/>
  <c r="E118" i="5"/>
  <c r="I113" i="5"/>
  <c r="G113" i="5"/>
  <c r="E113" i="5"/>
  <c r="I108" i="5"/>
  <c r="G108" i="5"/>
  <c r="E108" i="5"/>
  <c r="I104" i="5"/>
  <c r="G104" i="5"/>
  <c r="E104" i="5"/>
  <c r="I99" i="5"/>
  <c r="G99" i="5"/>
  <c r="E99" i="5"/>
  <c r="I92" i="5"/>
  <c r="G92" i="5"/>
  <c r="H92" i="5" s="1"/>
  <c r="E92" i="5"/>
  <c r="I88" i="5"/>
  <c r="G88" i="5"/>
  <c r="E88" i="5"/>
  <c r="I84" i="5"/>
  <c r="G84" i="5"/>
  <c r="E84" i="5"/>
  <c r="I83" i="5"/>
  <c r="G83" i="5"/>
  <c r="E83" i="5"/>
  <c r="I79" i="5"/>
  <c r="G79" i="5"/>
  <c r="E79" i="5"/>
  <c r="I73" i="5"/>
  <c r="G73" i="5"/>
  <c r="E73" i="5"/>
  <c r="I72" i="5"/>
  <c r="K72" i="5" s="1"/>
  <c r="G72" i="5"/>
  <c r="E72" i="5"/>
  <c r="F72" i="5" s="1"/>
  <c r="I68" i="5"/>
  <c r="G68" i="5"/>
  <c r="E68" i="5"/>
  <c r="I67" i="5"/>
  <c r="G67" i="5"/>
  <c r="E67" i="5"/>
  <c r="I66" i="5"/>
  <c r="G66" i="5"/>
  <c r="E66" i="5"/>
  <c r="I65" i="5"/>
  <c r="G65" i="5"/>
  <c r="E65" i="5"/>
  <c r="I64" i="5"/>
  <c r="G64" i="5"/>
  <c r="E64" i="5"/>
  <c r="I63" i="5"/>
  <c r="G63" i="5"/>
  <c r="E63" i="5"/>
  <c r="I62" i="5"/>
  <c r="G62" i="5"/>
  <c r="E62" i="5"/>
  <c r="I54" i="5"/>
  <c r="G54" i="5"/>
  <c r="E54" i="5"/>
  <c r="I50" i="5"/>
  <c r="G50" i="5"/>
  <c r="E50" i="5"/>
  <c r="I43" i="5"/>
  <c r="G43" i="5"/>
  <c r="E43" i="5"/>
  <c r="I37" i="5"/>
  <c r="G37" i="5"/>
  <c r="E37" i="5"/>
  <c r="F37" i="5" s="1"/>
  <c r="I30" i="5"/>
  <c r="G30" i="5"/>
  <c r="E30" i="5"/>
  <c r="I29" i="5"/>
  <c r="G29" i="5"/>
  <c r="E29" i="5"/>
  <c r="I28" i="5"/>
  <c r="G28" i="5"/>
  <c r="E28" i="5"/>
  <c r="I27" i="5"/>
  <c r="G27" i="5"/>
  <c r="E27" i="5"/>
  <c r="I26" i="5"/>
  <c r="G26" i="5"/>
  <c r="E26" i="5"/>
  <c r="I25" i="5"/>
  <c r="G25" i="5"/>
  <c r="E25" i="5"/>
  <c r="I20" i="5"/>
  <c r="G20" i="5"/>
  <c r="E20" i="5"/>
  <c r="I19" i="5"/>
  <c r="G19" i="5"/>
  <c r="E19" i="5"/>
  <c r="I18" i="5"/>
  <c r="G18" i="5"/>
  <c r="E18" i="5"/>
  <c r="I17" i="5"/>
  <c r="G17" i="5"/>
  <c r="E17" i="5"/>
  <c r="I16" i="5"/>
  <c r="G16" i="5"/>
  <c r="E16" i="5"/>
  <c r="I15" i="5"/>
  <c r="G15" i="5"/>
  <c r="H15" i="5" s="1"/>
  <c r="E15" i="5"/>
  <c r="I10" i="5"/>
  <c r="G10" i="5"/>
  <c r="E10" i="5"/>
  <c r="I9" i="5"/>
  <c r="G9" i="5"/>
  <c r="E9" i="5"/>
  <c r="I8" i="5"/>
  <c r="G8" i="5"/>
  <c r="K8" i="5" s="1"/>
  <c r="E8" i="5"/>
  <c r="I7" i="5"/>
  <c r="G7" i="5"/>
  <c r="E7" i="5"/>
  <c r="I6" i="5"/>
  <c r="G6" i="5"/>
  <c r="E6" i="5"/>
  <c r="I5" i="5"/>
  <c r="G5" i="5"/>
  <c r="E5" i="5"/>
  <c r="V100" i="4"/>
  <c r="V99" i="4"/>
  <c r="V98" i="4"/>
  <c r="V97" i="4"/>
  <c r="V96" i="4"/>
  <c r="V95" i="4"/>
  <c r="V78" i="4"/>
  <c r="V77" i="4"/>
  <c r="V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V42" i="4"/>
  <c r="V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V7" i="4"/>
  <c r="V6" i="4"/>
  <c r="V5" i="4"/>
  <c r="F537" i="5"/>
  <c r="E85" i="6" s="1"/>
  <c r="H537" i="5"/>
  <c r="F85" i="6" s="1"/>
  <c r="G525" i="5" s="1"/>
  <c r="H525" i="5" s="1"/>
  <c r="J537" i="5"/>
  <c r="G85" i="6" s="1"/>
  <c r="I525" i="5" s="1"/>
  <c r="J525" i="5" s="1"/>
  <c r="F536" i="5"/>
  <c r="H536" i="5"/>
  <c r="J536" i="5"/>
  <c r="K536" i="5"/>
  <c r="F535" i="5"/>
  <c r="H535" i="5"/>
  <c r="J535" i="5"/>
  <c r="K535" i="5"/>
  <c r="F532" i="5"/>
  <c r="F531" i="5"/>
  <c r="J531" i="5"/>
  <c r="J532" i="5" s="1"/>
  <c r="G84" i="6" s="1"/>
  <c r="F527" i="5"/>
  <c r="H527" i="5"/>
  <c r="J527" i="5"/>
  <c r="K527" i="5"/>
  <c r="E521" i="5"/>
  <c r="F521" i="5" s="1"/>
  <c r="L521" i="5" s="1"/>
  <c r="H521" i="5"/>
  <c r="J521" i="5"/>
  <c r="F520" i="5"/>
  <c r="H520" i="5"/>
  <c r="I520" i="5"/>
  <c r="K520" i="5" s="1"/>
  <c r="F519" i="5"/>
  <c r="H519" i="5"/>
  <c r="J519" i="5"/>
  <c r="K519" i="5"/>
  <c r="F518" i="5"/>
  <c r="H518" i="5"/>
  <c r="J518" i="5"/>
  <c r="K518" i="5"/>
  <c r="F517" i="5"/>
  <c r="H517" i="5"/>
  <c r="H522" i="5" s="1"/>
  <c r="F82" i="6" s="1"/>
  <c r="G234" i="5" s="1"/>
  <c r="H234" i="5" s="1"/>
  <c r="G235" i="5" s="1"/>
  <c r="J517" i="5"/>
  <c r="K517" i="5"/>
  <c r="F514" i="5"/>
  <c r="H514" i="5"/>
  <c r="J514" i="5"/>
  <c r="F513" i="5"/>
  <c r="H513" i="5"/>
  <c r="J513" i="5"/>
  <c r="K513" i="5"/>
  <c r="F81" i="6"/>
  <c r="G508" i="5" s="1"/>
  <c r="H508" i="5" s="1"/>
  <c r="G81" i="6"/>
  <c r="I508" i="5" s="1"/>
  <c r="J508" i="5" s="1"/>
  <c r="H509" i="5"/>
  <c r="J509" i="5"/>
  <c r="F507" i="5"/>
  <c r="H507" i="5"/>
  <c r="E509" i="5" s="1"/>
  <c r="F509" i="5" s="1"/>
  <c r="L509" i="5" s="1"/>
  <c r="J507" i="5"/>
  <c r="K507" i="5"/>
  <c r="F506" i="5"/>
  <c r="H506" i="5"/>
  <c r="J506" i="5"/>
  <c r="K506" i="5"/>
  <c r="F503" i="5"/>
  <c r="F502" i="5"/>
  <c r="H502" i="5"/>
  <c r="J502" i="5"/>
  <c r="K502" i="5"/>
  <c r="E501" i="5"/>
  <c r="F501" i="5" s="1"/>
  <c r="L501" i="5" s="1"/>
  <c r="H501" i="5"/>
  <c r="J501" i="5"/>
  <c r="F500" i="5"/>
  <c r="H500" i="5"/>
  <c r="H503" i="5" s="1"/>
  <c r="F79" i="6" s="1"/>
  <c r="G495" i="5" s="1"/>
  <c r="H495" i="5" s="1"/>
  <c r="J500" i="5"/>
  <c r="K500" i="5"/>
  <c r="F499" i="5"/>
  <c r="H499" i="5"/>
  <c r="J499" i="5"/>
  <c r="K499" i="5"/>
  <c r="F494" i="5"/>
  <c r="H494" i="5"/>
  <c r="F493" i="5"/>
  <c r="H493" i="5"/>
  <c r="J493" i="5"/>
  <c r="K493" i="5"/>
  <c r="F492" i="5"/>
  <c r="H492" i="5"/>
  <c r="J492" i="5"/>
  <c r="L492" i="5" s="1"/>
  <c r="K492" i="5"/>
  <c r="F489" i="5"/>
  <c r="H489" i="5"/>
  <c r="J489" i="5"/>
  <c r="G77" i="6" s="1"/>
  <c r="I216" i="5" s="1"/>
  <c r="J216" i="5" s="1"/>
  <c r="F488" i="5"/>
  <c r="H488" i="5"/>
  <c r="J488" i="5"/>
  <c r="K488" i="5"/>
  <c r="F77" i="6"/>
  <c r="G216" i="5" s="1"/>
  <c r="H216" i="5" s="1"/>
  <c r="F485" i="5"/>
  <c r="H485" i="5"/>
  <c r="J485" i="5"/>
  <c r="G76" i="6" s="1"/>
  <c r="I215" i="5" s="1"/>
  <c r="J215" i="5" s="1"/>
  <c r="F484" i="5"/>
  <c r="H484" i="5"/>
  <c r="J484" i="5"/>
  <c r="K484" i="5"/>
  <c r="F76" i="6"/>
  <c r="G215" i="5" s="1"/>
  <c r="H215" i="5" s="1"/>
  <c r="H481" i="5"/>
  <c r="F75" i="6" s="1"/>
  <c r="F480" i="5"/>
  <c r="H480" i="5"/>
  <c r="J480" i="5"/>
  <c r="K480" i="5"/>
  <c r="F479" i="5"/>
  <c r="H479" i="5"/>
  <c r="J479" i="5"/>
  <c r="K479" i="5"/>
  <c r="F478" i="5"/>
  <c r="H478" i="5"/>
  <c r="J478" i="5"/>
  <c r="J481" i="5" s="1"/>
  <c r="G75" i="6" s="1"/>
  <c r="K478" i="5"/>
  <c r="F477" i="5"/>
  <c r="H477" i="5"/>
  <c r="J477" i="5"/>
  <c r="K477" i="5"/>
  <c r="F476" i="5"/>
  <c r="H476" i="5"/>
  <c r="J476" i="5"/>
  <c r="K476" i="5"/>
  <c r="F475" i="5"/>
  <c r="F481" i="5" s="1"/>
  <c r="H475" i="5"/>
  <c r="J475" i="5"/>
  <c r="K475" i="5"/>
  <c r="H472" i="5"/>
  <c r="J472" i="5"/>
  <c r="G74" i="6" s="1"/>
  <c r="H471" i="5"/>
  <c r="J471" i="5"/>
  <c r="F470" i="5"/>
  <c r="H470" i="5"/>
  <c r="J470" i="5"/>
  <c r="K470" i="5"/>
  <c r="F469" i="5"/>
  <c r="E471" i="5" s="1"/>
  <c r="H469" i="5"/>
  <c r="L469" i="5" s="1"/>
  <c r="J469" i="5"/>
  <c r="K469" i="5"/>
  <c r="F74" i="6"/>
  <c r="G213" i="5" s="1"/>
  <c r="H213" i="5" s="1"/>
  <c r="F466" i="5"/>
  <c r="E73" i="6" s="1"/>
  <c r="E204" i="5" s="1"/>
  <c r="F465" i="5"/>
  <c r="H465" i="5"/>
  <c r="J465" i="5"/>
  <c r="J466" i="5" s="1"/>
  <c r="G73" i="6" s="1"/>
  <c r="I204" i="5" s="1"/>
  <c r="J204" i="5" s="1"/>
  <c r="K465" i="5"/>
  <c r="F464" i="5"/>
  <c r="H464" i="5"/>
  <c r="J464" i="5"/>
  <c r="K464" i="5"/>
  <c r="J461" i="5"/>
  <c r="H460" i="5"/>
  <c r="J460" i="5"/>
  <c r="F459" i="5"/>
  <c r="H459" i="5"/>
  <c r="J459" i="5"/>
  <c r="K459" i="5"/>
  <c r="F458" i="5"/>
  <c r="E460" i="5" s="1"/>
  <c r="H458" i="5"/>
  <c r="H461" i="5" s="1"/>
  <c r="F72" i="6" s="1"/>
  <c r="G203" i="5" s="1"/>
  <c r="H203" i="5" s="1"/>
  <c r="J458" i="5"/>
  <c r="K458" i="5"/>
  <c r="G72" i="6"/>
  <c r="I203" i="5" s="1"/>
  <c r="J203" i="5" s="1"/>
  <c r="H454" i="5"/>
  <c r="J454" i="5"/>
  <c r="F453" i="5"/>
  <c r="H453" i="5"/>
  <c r="J453" i="5"/>
  <c r="K453" i="5"/>
  <c r="F452" i="5"/>
  <c r="H452" i="5"/>
  <c r="J452" i="5"/>
  <c r="K452" i="5"/>
  <c r="F451" i="5"/>
  <c r="H451" i="5"/>
  <c r="J451" i="5"/>
  <c r="K451" i="5"/>
  <c r="F450" i="5"/>
  <c r="H450" i="5"/>
  <c r="E454" i="5" s="1"/>
  <c r="F454" i="5" s="1"/>
  <c r="L454" i="5" s="1"/>
  <c r="J450" i="5"/>
  <c r="K450" i="5"/>
  <c r="F449" i="5"/>
  <c r="H449" i="5"/>
  <c r="J449" i="5"/>
  <c r="K449" i="5"/>
  <c r="F448" i="5"/>
  <c r="H448" i="5"/>
  <c r="J448" i="5"/>
  <c r="K448" i="5"/>
  <c r="F447" i="5"/>
  <c r="H447" i="5"/>
  <c r="J447" i="5"/>
  <c r="K447" i="5"/>
  <c r="F446" i="5"/>
  <c r="H446" i="5"/>
  <c r="J446" i="5"/>
  <c r="J455" i="5" s="1"/>
  <c r="G71" i="6" s="1"/>
  <c r="I428" i="5" s="1"/>
  <c r="J428" i="5" s="1"/>
  <c r="K446" i="5"/>
  <c r="F445" i="5"/>
  <c r="H445" i="5"/>
  <c r="J445" i="5"/>
  <c r="K445" i="5"/>
  <c r="H441" i="5"/>
  <c r="J441" i="5"/>
  <c r="F440" i="5"/>
  <c r="H440" i="5"/>
  <c r="J440" i="5"/>
  <c r="K440" i="5"/>
  <c r="F439" i="5"/>
  <c r="H439" i="5"/>
  <c r="J439" i="5"/>
  <c r="K439" i="5"/>
  <c r="F438" i="5"/>
  <c r="H438" i="5"/>
  <c r="E441" i="5" s="1"/>
  <c r="F441" i="5" s="1"/>
  <c r="L441" i="5" s="1"/>
  <c r="J438" i="5"/>
  <c r="K438" i="5"/>
  <c r="F437" i="5"/>
  <c r="H437" i="5"/>
  <c r="J437" i="5"/>
  <c r="K437" i="5"/>
  <c r="F436" i="5"/>
  <c r="H436" i="5"/>
  <c r="J436" i="5"/>
  <c r="K436" i="5"/>
  <c r="F435" i="5"/>
  <c r="H435" i="5"/>
  <c r="J435" i="5"/>
  <c r="F434" i="5"/>
  <c r="H434" i="5"/>
  <c r="J434" i="5"/>
  <c r="K434" i="5"/>
  <c r="F433" i="5"/>
  <c r="H433" i="5"/>
  <c r="J433" i="5"/>
  <c r="K433" i="5"/>
  <c r="F432" i="5"/>
  <c r="H432" i="5"/>
  <c r="J432" i="5"/>
  <c r="L432" i="5" s="1"/>
  <c r="K432" i="5"/>
  <c r="H422" i="5"/>
  <c r="J422" i="5"/>
  <c r="F421" i="5"/>
  <c r="H421" i="5"/>
  <c r="J421" i="5"/>
  <c r="F417" i="5"/>
  <c r="H417" i="5"/>
  <c r="J417" i="5"/>
  <c r="K417" i="5"/>
  <c r="F416" i="5"/>
  <c r="F418" i="5" s="1"/>
  <c r="H416" i="5"/>
  <c r="H418" i="5" s="1"/>
  <c r="F67" i="6" s="1"/>
  <c r="G195" i="5" s="1"/>
  <c r="H195" i="5" s="1"/>
  <c r="H196" i="5" s="1"/>
  <c r="F33" i="6" s="1"/>
  <c r="J416" i="5"/>
  <c r="J418" i="5" s="1"/>
  <c r="G67" i="6" s="1"/>
  <c r="I195" i="5" s="1"/>
  <c r="J195" i="5" s="1"/>
  <c r="K416" i="5"/>
  <c r="F413" i="5"/>
  <c r="H413" i="5"/>
  <c r="J413" i="5"/>
  <c r="G66" i="6" s="1"/>
  <c r="I189" i="5" s="1"/>
  <c r="J189" i="5" s="1"/>
  <c r="J190" i="5" s="1"/>
  <c r="G32" i="6" s="1"/>
  <c r="F412" i="5"/>
  <c r="H412" i="5"/>
  <c r="J412" i="5"/>
  <c r="K412" i="5"/>
  <c r="F411" i="5"/>
  <c r="H411" i="5"/>
  <c r="J411" i="5"/>
  <c r="K411" i="5"/>
  <c r="F66" i="6"/>
  <c r="G189" i="5" s="1"/>
  <c r="H189" i="5" s="1"/>
  <c r="F408" i="5"/>
  <c r="H408" i="5"/>
  <c r="F65" i="6" s="1"/>
  <c r="J408" i="5"/>
  <c r="G65" i="6" s="1"/>
  <c r="F407" i="5"/>
  <c r="H407" i="5"/>
  <c r="J407" i="5"/>
  <c r="K407" i="5"/>
  <c r="H403" i="5"/>
  <c r="J403" i="5"/>
  <c r="F402" i="5"/>
  <c r="H402" i="5"/>
  <c r="J402" i="5"/>
  <c r="K402" i="5"/>
  <c r="F401" i="5"/>
  <c r="H401" i="5"/>
  <c r="J401" i="5"/>
  <c r="K401" i="5"/>
  <c r="F400" i="5"/>
  <c r="H400" i="5"/>
  <c r="J400" i="5"/>
  <c r="K400" i="5"/>
  <c r="F399" i="5"/>
  <c r="H399" i="5"/>
  <c r="E403" i="5" s="1"/>
  <c r="F403" i="5" s="1"/>
  <c r="L403" i="5" s="1"/>
  <c r="J399" i="5"/>
  <c r="K399" i="5"/>
  <c r="F398" i="5"/>
  <c r="H398" i="5"/>
  <c r="J398" i="5"/>
  <c r="K398" i="5"/>
  <c r="F397" i="5"/>
  <c r="H397" i="5"/>
  <c r="J397" i="5"/>
  <c r="K397" i="5"/>
  <c r="F396" i="5"/>
  <c r="H396" i="5"/>
  <c r="J396" i="5"/>
  <c r="L396" i="5" s="1"/>
  <c r="K396" i="5"/>
  <c r="F395" i="5"/>
  <c r="H395" i="5"/>
  <c r="J395" i="5"/>
  <c r="L395" i="5" s="1"/>
  <c r="K395" i="5"/>
  <c r="F394" i="5"/>
  <c r="H394" i="5"/>
  <c r="H404" i="5" s="1"/>
  <c r="F64" i="6" s="1"/>
  <c r="G377" i="5" s="1"/>
  <c r="H377" i="5" s="1"/>
  <c r="J394" i="5"/>
  <c r="J404" i="5" s="1"/>
  <c r="G64" i="6" s="1"/>
  <c r="I377" i="5" s="1"/>
  <c r="J377" i="5" s="1"/>
  <c r="K394" i="5"/>
  <c r="H390" i="5"/>
  <c r="J390" i="5"/>
  <c r="H389" i="5"/>
  <c r="J389" i="5"/>
  <c r="F388" i="5"/>
  <c r="H388" i="5"/>
  <c r="J388" i="5"/>
  <c r="K388" i="5"/>
  <c r="F387" i="5"/>
  <c r="H387" i="5"/>
  <c r="J387" i="5"/>
  <c r="K387" i="5"/>
  <c r="F386" i="5"/>
  <c r="H386" i="5"/>
  <c r="E390" i="5" s="1"/>
  <c r="F390" i="5" s="1"/>
  <c r="L390" i="5" s="1"/>
  <c r="J386" i="5"/>
  <c r="K386" i="5"/>
  <c r="F385" i="5"/>
  <c r="H385" i="5"/>
  <c r="J385" i="5"/>
  <c r="K385" i="5"/>
  <c r="F384" i="5"/>
  <c r="H384" i="5"/>
  <c r="J384" i="5"/>
  <c r="K384" i="5"/>
  <c r="F383" i="5"/>
  <c r="H383" i="5"/>
  <c r="J383" i="5"/>
  <c r="K383" i="5"/>
  <c r="F382" i="5"/>
  <c r="H382" i="5"/>
  <c r="J382" i="5"/>
  <c r="K382" i="5"/>
  <c r="F381" i="5"/>
  <c r="H381" i="5"/>
  <c r="H391" i="5" s="1"/>
  <c r="F63" i="6" s="1"/>
  <c r="G376" i="5" s="1"/>
  <c r="H376" i="5" s="1"/>
  <c r="J381" i="5"/>
  <c r="J391" i="5" s="1"/>
  <c r="G63" i="6" s="1"/>
  <c r="I376" i="5" s="1"/>
  <c r="J376" i="5" s="1"/>
  <c r="K381" i="5"/>
  <c r="H372" i="5"/>
  <c r="J372" i="5"/>
  <c r="F371" i="5"/>
  <c r="H371" i="5"/>
  <c r="J371" i="5"/>
  <c r="F370" i="5"/>
  <c r="H370" i="5"/>
  <c r="J370" i="5"/>
  <c r="K370" i="5"/>
  <c r="F369" i="5"/>
  <c r="H369" i="5"/>
  <c r="J369" i="5"/>
  <c r="K369" i="5"/>
  <c r="F368" i="5"/>
  <c r="H368" i="5"/>
  <c r="E372" i="5" s="1"/>
  <c r="F372" i="5" s="1"/>
  <c r="L372" i="5" s="1"/>
  <c r="J368" i="5"/>
  <c r="K368" i="5"/>
  <c r="F367" i="5"/>
  <c r="H367" i="5"/>
  <c r="J367" i="5"/>
  <c r="K367" i="5"/>
  <c r="F366" i="5"/>
  <c r="H366" i="5"/>
  <c r="J366" i="5"/>
  <c r="K366" i="5"/>
  <c r="F365" i="5"/>
  <c r="H365" i="5"/>
  <c r="J365" i="5"/>
  <c r="K365" i="5"/>
  <c r="F364" i="5"/>
  <c r="H364" i="5"/>
  <c r="J364" i="5"/>
  <c r="K364" i="5"/>
  <c r="F363" i="5"/>
  <c r="H363" i="5"/>
  <c r="H373" i="5" s="1"/>
  <c r="F61" i="6" s="1"/>
  <c r="G359" i="5" s="1"/>
  <c r="H359" i="5" s="1"/>
  <c r="H360" i="5" s="1"/>
  <c r="F60" i="6" s="1"/>
  <c r="G129" i="5" s="1"/>
  <c r="H129" i="5" s="1"/>
  <c r="J363" i="5"/>
  <c r="K363" i="5"/>
  <c r="F358" i="5"/>
  <c r="H358" i="5"/>
  <c r="J358" i="5"/>
  <c r="K358" i="5"/>
  <c r="F355" i="5"/>
  <c r="H355" i="5"/>
  <c r="F59" i="6" s="1"/>
  <c r="G344" i="5" s="1"/>
  <c r="H344" i="5" s="1"/>
  <c r="F354" i="5"/>
  <c r="H354" i="5"/>
  <c r="J354" i="5"/>
  <c r="L354" i="5" s="1"/>
  <c r="K354" i="5"/>
  <c r="H350" i="5"/>
  <c r="J350" i="5"/>
  <c r="F349" i="5"/>
  <c r="H349" i="5"/>
  <c r="J349" i="5"/>
  <c r="K349" i="5"/>
  <c r="F348" i="5"/>
  <c r="H348" i="5"/>
  <c r="J348" i="5"/>
  <c r="K348" i="5"/>
  <c r="F347" i="5"/>
  <c r="H347" i="5"/>
  <c r="J347" i="5"/>
  <c r="K347" i="5"/>
  <c r="H346" i="5"/>
  <c r="J346" i="5"/>
  <c r="K346" i="5"/>
  <c r="F345" i="5"/>
  <c r="H345" i="5"/>
  <c r="J345" i="5"/>
  <c r="K345" i="5"/>
  <c r="F343" i="5"/>
  <c r="H343" i="5"/>
  <c r="F342" i="5"/>
  <c r="H342" i="5"/>
  <c r="J342" i="5"/>
  <c r="K342" i="5"/>
  <c r="F341" i="5"/>
  <c r="H341" i="5"/>
  <c r="J341" i="5"/>
  <c r="K341" i="5"/>
  <c r="F337" i="5"/>
  <c r="H337" i="5"/>
  <c r="I337" i="5"/>
  <c r="K337" i="5" s="1"/>
  <c r="F336" i="5"/>
  <c r="H336" i="5"/>
  <c r="J336" i="5"/>
  <c r="K336" i="5"/>
  <c r="F335" i="5"/>
  <c r="F338" i="5" s="1"/>
  <c r="H335" i="5"/>
  <c r="J335" i="5"/>
  <c r="K335" i="5"/>
  <c r="F334" i="5"/>
  <c r="H334" i="5"/>
  <c r="J334" i="5"/>
  <c r="K334" i="5"/>
  <c r="F333" i="5"/>
  <c r="H333" i="5"/>
  <c r="J333" i="5"/>
  <c r="K333" i="5"/>
  <c r="H330" i="5"/>
  <c r="F56" i="6" s="1"/>
  <c r="G158" i="5" s="1"/>
  <c r="H158" i="5" s="1"/>
  <c r="J330" i="5"/>
  <c r="F329" i="5"/>
  <c r="F330" i="5" s="1"/>
  <c r="H329" i="5"/>
  <c r="J329" i="5"/>
  <c r="K329" i="5"/>
  <c r="G56" i="6"/>
  <c r="I158" i="5" s="1"/>
  <c r="J158" i="5" s="1"/>
  <c r="F326" i="5"/>
  <c r="H326" i="5"/>
  <c r="F55" i="6" s="1"/>
  <c r="G114" i="5" s="1"/>
  <c r="H114" i="5" s="1"/>
  <c r="J326" i="5"/>
  <c r="G55" i="6" s="1"/>
  <c r="I114" i="5" s="1"/>
  <c r="J114" i="5" s="1"/>
  <c r="F325" i="5"/>
  <c r="H325" i="5"/>
  <c r="J325" i="5"/>
  <c r="K325" i="5"/>
  <c r="F322" i="5"/>
  <c r="H322" i="5"/>
  <c r="F54" i="6" s="1"/>
  <c r="G109" i="5" s="1"/>
  <c r="H109" i="5" s="1"/>
  <c r="H110" i="5" s="1"/>
  <c r="F20" i="6" s="1"/>
  <c r="J322" i="5"/>
  <c r="G54" i="6" s="1"/>
  <c r="I109" i="5" s="1"/>
  <c r="J109" i="5" s="1"/>
  <c r="J110" i="5" s="1"/>
  <c r="G20" i="6" s="1"/>
  <c r="F321" i="5"/>
  <c r="H321" i="5"/>
  <c r="J321" i="5"/>
  <c r="K321" i="5"/>
  <c r="F320" i="5"/>
  <c r="H320" i="5"/>
  <c r="L320" i="5" s="1"/>
  <c r="J320" i="5"/>
  <c r="K320" i="5"/>
  <c r="F317" i="5"/>
  <c r="J317" i="5"/>
  <c r="G53" i="6" s="1"/>
  <c r="I98" i="5" s="1"/>
  <c r="J98" i="5" s="1"/>
  <c r="F316" i="5"/>
  <c r="H316" i="5"/>
  <c r="H317" i="5" s="1"/>
  <c r="F53" i="6" s="1"/>
  <c r="G98" i="5" s="1"/>
  <c r="H98" i="5" s="1"/>
  <c r="H101" i="5" s="1"/>
  <c r="F18" i="6" s="1"/>
  <c r="J316" i="5"/>
  <c r="K316" i="5"/>
  <c r="F315" i="5"/>
  <c r="H315" i="5"/>
  <c r="J315" i="5"/>
  <c r="L315" i="5" s="1"/>
  <c r="K315" i="5"/>
  <c r="F314" i="5"/>
  <c r="H314" i="5"/>
  <c r="J314" i="5"/>
  <c r="K314" i="5"/>
  <c r="F313" i="5"/>
  <c r="H313" i="5"/>
  <c r="J313" i="5"/>
  <c r="K313" i="5"/>
  <c r="H309" i="5"/>
  <c r="J309" i="5"/>
  <c r="F308" i="5"/>
  <c r="H308" i="5"/>
  <c r="J308" i="5"/>
  <c r="J310" i="5" s="1"/>
  <c r="G52" i="6" s="1"/>
  <c r="I94" i="5" s="1"/>
  <c r="J94" i="5" s="1"/>
  <c r="K308" i="5"/>
  <c r="F307" i="5"/>
  <c r="H307" i="5"/>
  <c r="L307" i="5" s="1"/>
  <c r="J307" i="5"/>
  <c r="K307" i="5"/>
  <c r="H303" i="5"/>
  <c r="J303" i="5"/>
  <c r="F302" i="5"/>
  <c r="H302" i="5"/>
  <c r="J302" i="5"/>
  <c r="K302" i="5"/>
  <c r="F301" i="5"/>
  <c r="H301" i="5"/>
  <c r="E303" i="5" s="1"/>
  <c r="J301" i="5"/>
  <c r="J304" i="5" s="1"/>
  <c r="G51" i="6" s="1"/>
  <c r="I78" i="5" s="1"/>
  <c r="J78" i="5" s="1"/>
  <c r="J80" i="5" s="1"/>
  <c r="G14" i="6" s="1"/>
  <c r="K301" i="5"/>
  <c r="F298" i="5"/>
  <c r="J298" i="5"/>
  <c r="G50" i="6" s="1"/>
  <c r="I286" i="5" s="1"/>
  <c r="J286" i="5" s="1"/>
  <c r="F297" i="5"/>
  <c r="H297" i="5"/>
  <c r="J297" i="5"/>
  <c r="K297" i="5"/>
  <c r="F296" i="5"/>
  <c r="H296" i="5"/>
  <c r="H298" i="5" s="1"/>
  <c r="F50" i="6" s="1"/>
  <c r="G286" i="5" s="1"/>
  <c r="H286" i="5" s="1"/>
  <c r="J296" i="5"/>
  <c r="K296" i="5"/>
  <c r="J293" i="5"/>
  <c r="G49" i="6" s="1"/>
  <c r="I285" i="5" s="1"/>
  <c r="J285" i="5" s="1"/>
  <c r="H292" i="5"/>
  <c r="J292" i="5"/>
  <c r="F291" i="5"/>
  <c r="H291" i="5"/>
  <c r="L291" i="5" s="1"/>
  <c r="J291" i="5"/>
  <c r="K291" i="5"/>
  <c r="F290" i="5"/>
  <c r="H290" i="5"/>
  <c r="E292" i="5" s="1"/>
  <c r="J290" i="5"/>
  <c r="K290" i="5"/>
  <c r="F284" i="5"/>
  <c r="H284" i="5"/>
  <c r="J284" i="5"/>
  <c r="L284" i="5" s="1"/>
  <c r="K284" i="5"/>
  <c r="H281" i="5"/>
  <c r="F47" i="6" s="1"/>
  <c r="G48" i="5" s="1"/>
  <c r="H48" i="5" s="1"/>
  <c r="F280" i="5"/>
  <c r="H280" i="5"/>
  <c r="J280" i="5"/>
  <c r="K280" i="5"/>
  <c r="F279" i="5"/>
  <c r="H279" i="5"/>
  <c r="J279" i="5"/>
  <c r="K279" i="5"/>
  <c r="F278" i="5"/>
  <c r="H278" i="5"/>
  <c r="J278" i="5"/>
  <c r="K278" i="5"/>
  <c r="F277" i="5"/>
  <c r="H277" i="5"/>
  <c r="J277" i="5"/>
  <c r="K277" i="5"/>
  <c r="F276" i="5"/>
  <c r="H276" i="5"/>
  <c r="J276" i="5"/>
  <c r="K276" i="5"/>
  <c r="F275" i="5"/>
  <c r="H275" i="5"/>
  <c r="J275" i="5"/>
  <c r="L275" i="5" s="1"/>
  <c r="K275" i="5"/>
  <c r="F274" i="5"/>
  <c r="H274" i="5"/>
  <c r="J274" i="5"/>
  <c r="J281" i="5" s="1"/>
  <c r="G47" i="6" s="1"/>
  <c r="I48" i="5" s="1"/>
  <c r="J48" i="5" s="1"/>
  <c r="K274" i="5"/>
  <c r="F273" i="5"/>
  <c r="H273" i="5"/>
  <c r="J273" i="5"/>
  <c r="K273" i="5"/>
  <c r="F269" i="5"/>
  <c r="H269" i="5"/>
  <c r="J269" i="5"/>
  <c r="K269" i="5"/>
  <c r="F268" i="5"/>
  <c r="J268" i="5"/>
  <c r="K268" i="5"/>
  <c r="F267" i="5"/>
  <c r="H267" i="5"/>
  <c r="J267" i="5"/>
  <c r="L267" i="5"/>
  <c r="F266" i="5"/>
  <c r="H266" i="5"/>
  <c r="J266" i="5"/>
  <c r="L266" i="5" s="1"/>
  <c r="K266" i="5"/>
  <c r="F265" i="5"/>
  <c r="H265" i="5"/>
  <c r="J265" i="5"/>
  <c r="K265" i="5"/>
  <c r="F264" i="5"/>
  <c r="H264" i="5"/>
  <c r="J264" i="5"/>
  <c r="K264" i="5"/>
  <c r="F263" i="5"/>
  <c r="H263" i="5"/>
  <c r="J263" i="5"/>
  <c r="J270" i="5" s="1"/>
  <c r="G46" i="6" s="1"/>
  <c r="I47" i="5" s="1"/>
  <c r="J47" i="5" s="1"/>
  <c r="K263" i="5"/>
  <c r="F262" i="5"/>
  <c r="F270" i="5" s="1"/>
  <c r="H262" i="5"/>
  <c r="J262" i="5"/>
  <c r="K262" i="5"/>
  <c r="F258" i="5"/>
  <c r="H258" i="5"/>
  <c r="H257" i="5"/>
  <c r="J257" i="5"/>
  <c r="F256" i="5"/>
  <c r="H256" i="5"/>
  <c r="I258" i="5" s="1"/>
  <c r="K258" i="5" s="1"/>
  <c r="J256" i="5"/>
  <c r="K256" i="5"/>
  <c r="F253" i="5"/>
  <c r="H253" i="5"/>
  <c r="F252" i="5"/>
  <c r="H252" i="5"/>
  <c r="I252" i="5"/>
  <c r="K252" i="5" s="1"/>
  <c r="F251" i="5"/>
  <c r="H251" i="5"/>
  <c r="J251" i="5"/>
  <c r="K251" i="5"/>
  <c r="F250" i="5"/>
  <c r="H250" i="5"/>
  <c r="J250" i="5"/>
  <c r="K250" i="5"/>
  <c r="F44" i="6"/>
  <c r="G21" i="5" s="1"/>
  <c r="H21" i="5" s="1"/>
  <c r="F247" i="5"/>
  <c r="H247" i="5"/>
  <c r="F43" i="6" s="1"/>
  <c r="G11" i="5" s="1"/>
  <c r="H11" i="5" s="1"/>
  <c r="F246" i="5"/>
  <c r="H246" i="5"/>
  <c r="I246" i="5"/>
  <c r="K246" i="5" s="1"/>
  <c r="F245" i="5"/>
  <c r="H245" i="5"/>
  <c r="J245" i="5"/>
  <c r="K245" i="5"/>
  <c r="F244" i="5"/>
  <c r="H244" i="5"/>
  <c r="J244" i="5"/>
  <c r="K244" i="5"/>
  <c r="F236" i="5"/>
  <c r="J236" i="5"/>
  <c r="G41" i="6" s="1"/>
  <c r="F235" i="5"/>
  <c r="J235" i="5"/>
  <c r="J227" i="5"/>
  <c r="G39" i="6" s="1"/>
  <c r="H226" i="5"/>
  <c r="J226" i="5"/>
  <c r="F225" i="5"/>
  <c r="J225" i="5"/>
  <c r="K225" i="5"/>
  <c r="F222" i="5"/>
  <c r="J222" i="5"/>
  <c r="G38" i="6" s="1"/>
  <c r="F221" i="5"/>
  <c r="J221" i="5"/>
  <c r="H194" i="5"/>
  <c r="J194" i="5"/>
  <c r="H193" i="5"/>
  <c r="J193" i="5"/>
  <c r="H188" i="5"/>
  <c r="J188" i="5"/>
  <c r="F183" i="5"/>
  <c r="H183" i="5"/>
  <c r="J183" i="5"/>
  <c r="K183" i="5"/>
  <c r="F178" i="5"/>
  <c r="H178" i="5"/>
  <c r="J178" i="5"/>
  <c r="K178" i="5"/>
  <c r="J175" i="5"/>
  <c r="G29" i="6" s="1"/>
  <c r="H174" i="5"/>
  <c r="J174" i="5"/>
  <c r="H173" i="5"/>
  <c r="H175" i="5" s="1"/>
  <c r="F29" i="6" s="1"/>
  <c r="J173" i="5"/>
  <c r="F172" i="5"/>
  <c r="H172" i="5"/>
  <c r="L172" i="5" s="1"/>
  <c r="J172" i="5"/>
  <c r="K172" i="5"/>
  <c r="F171" i="5"/>
  <c r="H171" i="5"/>
  <c r="J171" i="5"/>
  <c r="K171" i="5"/>
  <c r="H167" i="5"/>
  <c r="J167" i="5"/>
  <c r="F166" i="5"/>
  <c r="H166" i="5"/>
  <c r="J166" i="5"/>
  <c r="K166" i="5"/>
  <c r="F165" i="5"/>
  <c r="H165" i="5"/>
  <c r="J165" i="5"/>
  <c r="K165" i="5"/>
  <c r="F163" i="5"/>
  <c r="H163" i="5"/>
  <c r="J163" i="5"/>
  <c r="K163" i="5"/>
  <c r="F157" i="5"/>
  <c r="H157" i="5"/>
  <c r="J157" i="5"/>
  <c r="K157" i="5"/>
  <c r="F155" i="5"/>
  <c r="H155" i="5"/>
  <c r="J155" i="5"/>
  <c r="K155" i="5"/>
  <c r="F149" i="5"/>
  <c r="H149" i="5"/>
  <c r="J149" i="5"/>
  <c r="K149" i="5"/>
  <c r="F147" i="5"/>
  <c r="H147" i="5"/>
  <c r="J147" i="5"/>
  <c r="K147" i="5"/>
  <c r="F142" i="5"/>
  <c r="H142" i="5"/>
  <c r="J142" i="5"/>
  <c r="K142" i="5"/>
  <c r="F140" i="5"/>
  <c r="H140" i="5"/>
  <c r="J140" i="5"/>
  <c r="K140" i="5"/>
  <c r="F135" i="5"/>
  <c r="H135" i="5"/>
  <c r="J135" i="5"/>
  <c r="K135" i="5"/>
  <c r="F134" i="5"/>
  <c r="H134" i="5"/>
  <c r="J134" i="5"/>
  <c r="K134" i="5"/>
  <c r="F133" i="5"/>
  <c r="H133" i="5"/>
  <c r="J133" i="5"/>
  <c r="K133" i="5"/>
  <c r="F128" i="5"/>
  <c r="K128" i="5"/>
  <c r="F127" i="5"/>
  <c r="H127" i="5"/>
  <c r="J127" i="5"/>
  <c r="K127" i="5"/>
  <c r="F120" i="5"/>
  <c r="H120" i="5"/>
  <c r="J120" i="5"/>
  <c r="F119" i="5"/>
  <c r="H119" i="5"/>
  <c r="J119" i="5"/>
  <c r="K119" i="5"/>
  <c r="F118" i="5"/>
  <c r="H118" i="5"/>
  <c r="J118" i="5"/>
  <c r="K118" i="5"/>
  <c r="F113" i="5"/>
  <c r="H113" i="5"/>
  <c r="J113" i="5"/>
  <c r="F108" i="5"/>
  <c r="H108" i="5"/>
  <c r="L108" i="5" s="1"/>
  <c r="J108" i="5"/>
  <c r="K108" i="5"/>
  <c r="F105" i="5"/>
  <c r="H105" i="5"/>
  <c r="F19" i="6" s="1"/>
  <c r="J105" i="5"/>
  <c r="G19" i="6" s="1"/>
  <c r="F104" i="5"/>
  <c r="H104" i="5"/>
  <c r="J104" i="5"/>
  <c r="K104" i="5"/>
  <c r="F100" i="5"/>
  <c r="H100" i="5"/>
  <c r="I100" i="5"/>
  <c r="K100" i="5" s="1"/>
  <c r="F99" i="5"/>
  <c r="H99" i="5"/>
  <c r="J99" i="5"/>
  <c r="K99" i="5"/>
  <c r="E93" i="5"/>
  <c r="F93" i="5" s="1"/>
  <c r="L93" i="5" s="1"/>
  <c r="H93" i="5"/>
  <c r="J93" i="5"/>
  <c r="F92" i="5"/>
  <c r="J92" i="5"/>
  <c r="F89" i="5"/>
  <c r="J89" i="5"/>
  <c r="G16" i="6" s="1"/>
  <c r="F88" i="5"/>
  <c r="H88" i="5"/>
  <c r="J88" i="5"/>
  <c r="K88" i="5"/>
  <c r="F85" i="5"/>
  <c r="E15" i="6" s="1"/>
  <c r="F84" i="5"/>
  <c r="H84" i="5"/>
  <c r="J84" i="5"/>
  <c r="J85" i="5" s="1"/>
  <c r="G15" i="6" s="1"/>
  <c r="K84" i="5"/>
  <c r="F83" i="5"/>
  <c r="H83" i="5"/>
  <c r="L83" i="5" s="1"/>
  <c r="J83" i="5"/>
  <c r="K83" i="5"/>
  <c r="F79" i="5"/>
  <c r="H79" i="5"/>
  <c r="J79" i="5"/>
  <c r="K79" i="5"/>
  <c r="F74" i="5"/>
  <c r="H74" i="5"/>
  <c r="F73" i="5"/>
  <c r="H73" i="5"/>
  <c r="J73" i="5"/>
  <c r="K73" i="5"/>
  <c r="H72" i="5"/>
  <c r="I74" i="5" s="1"/>
  <c r="K74" i="5" s="1"/>
  <c r="J72" i="5"/>
  <c r="F69" i="5"/>
  <c r="H69" i="5"/>
  <c r="F12" i="6" s="1"/>
  <c r="J69" i="5"/>
  <c r="G12" i="6" s="1"/>
  <c r="F68" i="5"/>
  <c r="H68" i="5"/>
  <c r="J68" i="5"/>
  <c r="K68" i="5"/>
  <c r="F67" i="5"/>
  <c r="H67" i="5"/>
  <c r="J67" i="5"/>
  <c r="K67" i="5"/>
  <c r="F66" i="5"/>
  <c r="H66" i="5"/>
  <c r="J66" i="5"/>
  <c r="K66" i="5"/>
  <c r="F65" i="5"/>
  <c r="H65" i="5"/>
  <c r="J65" i="5"/>
  <c r="K65" i="5"/>
  <c r="F64" i="5"/>
  <c r="H64" i="5"/>
  <c r="J64" i="5"/>
  <c r="K64" i="5"/>
  <c r="F63" i="5"/>
  <c r="H63" i="5"/>
  <c r="J63" i="5"/>
  <c r="K63" i="5"/>
  <c r="F62" i="5"/>
  <c r="H62" i="5"/>
  <c r="J62" i="5"/>
  <c r="K62" i="5"/>
  <c r="F55" i="5"/>
  <c r="H55" i="5"/>
  <c r="F10" i="6" s="1"/>
  <c r="J55" i="5"/>
  <c r="G10" i="6" s="1"/>
  <c r="F54" i="5"/>
  <c r="H54" i="5"/>
  <c r="L54" i="5" s="1"/>
  <c r="J54" i="5"/>
  <c r="K54" i="5"/>
  <c r="F50" i="5"/>
  <c r="H50" i="5"/>
  <c r="J50" i="5"/>
  <c r="K50" i="5"/>
  <c r="F49" i="5"/>
  <c r="J49" i="5"/>
  <c r="F43" i="5"/>
  <c r="H43" i="5"/>
  <c r="J43" i="5"/>
  <c r="K43" i="5"/>
  <c r="F42" i="5"/>
  <c r="J42" i="5"/>
  <c r="H37" i="5"/>
  <c r="J37" i="5"/>
  <c r="F36" i="5"/>
  <c r="J36" i="5"/>
  <c r="F30" i="5"/>
  <c r="H30" i="5"/>
  <c r="J30" i="5"/>
  <c r="K30" i="5"/>
  <c r="F29" i="5"/>
  <c r="H29" i="5"/>
  <c r="J29" i="5"/>
  <c r="K29" i="5"/>
  <c r="F28" i="5"/>
  <c r="H28" i="5"/>
  <c r="J28" i="5"/>
  <c r="K28" i="5"/>
  <c r="F27" i="5"/>
  <c r="H27" i="5"/>
  <c r="J27" i="5"/>
  <c r="K27" i="5"/>
  <c r="F26" i="5"/>
  <c r="H26" i="5"/>
  <c r="J26" i="5"/>
  <c r="K26" i="5"/>
  <c r="F25" i="5"/>
  <c r="H25" i="5"/>
  <c r="J25" i="5"/>
  <c r="K25" i="5"/>
  <c r="F20" i="5"/>
  <c r="H20" i="5"/>
  <c r="J20" i="5"/>
  <c r="K20" i="5"/>
  <c r="F19" i="5"/>
  <c r="H19" i="5"/>
  <c r="J19" i="5"/>
  <c r="K19" i="5"/>
  <c r="F18" i="5"/>
  <c r="H18" i="5"/>
  <c r="J18" i="5"/>
  <c r="K18" i="5"/>
  <c r="F17" i="5"/>
  <c r="H17" i="5"/>
  <c r="J17" i="5"/>
  <c r="K17" i="5"/>
  <c r="F16" i="5"/>
  <c r="H16" i="5"/>
  <c r="J16" i="5"/>
  <c r="K16" i="5"/>
  <c r="F15" i="5"/>
  <c r="J15" i="5"/>
  <c r="K15" i="5"/>
  <c r="F10" i="5"/>
  <c r="H10" i="5"/>
  <c r="J10" i="5"/>
  <c r="K10" i="5"/>
  <c r="F9" i="5"/>
  <c r="H9" i="5"/>
  <c r="J9" i="5"/>
  <c r="K9" i="5"/>
  <c r="F8" i="5"/>
  <c r="H8" i="5"/>
  <c r="J8" i="5"/>
  <c r="F7" i="5"/>
  <c r="H7" i="5"/>
  <c r="J7" i="5"/>
  <c r="K7" i="5"/>
  <c r="F6" i="5"/>
  <c r="H6" i="5"/>
  <c r="J6" i="5"/>
  <c r="K6" i="5"/>
  <c r="F5" i="5"/>
  <c r="H5" i="5"/>
  <c r="J5" i="5"/>
  <c r="K5" i="5"/>
  <c r="F220" i="7"/>
  <c r="H220" i="7"/>
  <c r="J220" i="7"/>
  <c r="L220" i="7" s="1"/>
  <c r="K220" i="7"/>
  <c r="F218" i="7"/>
  <c r="H218" i="7"/>
  <c r="J218" i="7"/>
  <c r="F217" i="7"/>
  <c r="H217" i="7"/>
  <c r="J217" i="7"/>
  <c r="K217" i="7"/>
  <c r="F216" i="7"/>
  <c r="H216" i="7"/>
  <c r="J216" i="7"/>
  <c r="K216" i="7"/>
  <c r="F215" i="7"/>
  <c r="H215" i="7"/>
  <c r="J215" i="7"/>
  <c r="K215" i="7"/>
  <c r="F214" i="7"/>
  <c r="H214" i="7"/>
  <c r="J214" i="7"/>
  <c r="K214" i="7"/>
  <c r="F213" i="7"/>
  <c r="H213" i="7"/>
  <c r="J213" i="7"/>
  <c r="K213" i="7"/>
  <c r="F188" i="7"/>
  <c r="H188" i="7"/>
  <c r="J188" i="7"/>
  <c r="K188" i="7"/>
  <c r="F187" i="7"/>
  <c r="H187" i="7"/>
  <c r="H211" i="7" s="1"/>
  <c r="G14" i="8" s="1"/>
  <c r="H14" i="8" s="1"/>
  <c r="J187" i="7"/>
  <c r="J211" i="7" s="1"/>
  <c r="I14" i="8" s="1"/>
  <c r="J14" i="8" s="1"/>
  <c r="K187" i="7"/>
  <c r="F185" i="7"/>
  <c r="E13" i="8" s="1"/>
  <c r="F161" i="7"/>
  <c r="H161" i="7"/>
  <c r="H185" i="7" s="1"/>
  <c r="G13" i="8" s="1"/>
  <c r="H13" i="8" s="1"/>
  <c r="F140" i="7"/>
  <c r="H140" i="7"/>
  <c r="J140" i="7"/>
  <c r="K140" i="7"/>
  <c r="F139" i="7"/>
  <c r="H139" i="7"/>
  <c r="J139" i="7"/>
  <c r="K139" i="7"/>
  <c r="F138" i="7"/>
  <c r="H138" i="7"/>
  <c r="J138" i="7"/>
  <c r="K138" i="7"/>
  <c r="F137" i="7"/>
  <c r="H137" i="7"/>
  <c r="J137" i="7"/>
  <c r="F136" i="7"/>
  <c r="H136" i="7"/>
  <c r="J136" i="7"/>
  <c r="K136" i="7"/>
  <c r="F135" i="7"/>
  <c r="F159" i="7" s="1"/>
  <c r="E12" i="8" s="1"/>
  <c r="H135" i="7"/>
  <c r="J135" i="7"/>
  <c r="L135" i="7" s="1"/>
  <c r="K135" i="7"/>
  <c r="F111" i="7"/>
  <c r="H111" i="7"/>
  <c r="J111" i="7"/>
  <c r="K111" i="7"/>
  <c r="F110" i="7"/>
  <c r="H110" i="7"/>
  <c r="J110" i="7"/>
  <c r="K110" i="7"/>
  <c r="F109" i="7"/>
  <c r="J109" i="7"/>
  <c r="F98" i="7"/>
  <c r="K98" i="7"/>
  <c r="F97" i="7"/>
  <c r="J97" i="7"/>
  <c r="F96" i="7"/>
  <c r="H96" i="7"/>
  <c r="J96" i="7"/>
  <c r="F95" i="7"/>
  <c r="F94" i="7"/>
  <c r="H94" i="7"/>
  <c r="J94" i="7"/>
  <c r="K94" i="7"/>
  <c r="F93" i="7"/>
  <c r="H93" i="7"/>
  <c r="F92" i="7"/>
  <c r="H92" i="7"/>
  <c r="K92" i="7"/>
  <c r="F91" i="7"/>
  <c r="H91" i="7"/>
  <c r="J91" i="7"/>
  <c r="K91" i="7"/>
  <c r="F90" i="7"/>
  <c r="J90" i="7"/>
  <c r="K90" i="7"/>
  <c r="F89" i="7"/>
  <c r="H89" i="7"/>
  <c r="F88" i="7"/>
  <c r="H88" i="7"/>
  <c r="J88" i="7"/>
  <c r="K88" i="7"/>
  <c r="F87" i="7"/>
  <c r="H87" i="7"/>
  <c r="J87" i="7"/>
  <c r="K87" i="7"/>
  <c r="F86" i="7"/>
  <c r="H86" i="7"/>
  <c r="J86" i="7"/>
  <c r="K86" i="7"/>
  <c r="F85" i="7"/>
  <c r="H85" i="7"/>
  <c r="J85" i="7"/>
  <c r="K85" i="7"/>
  <c r="F84" i="7"/>
  <c r="H84" i="7"/>
  <c r="J84" i="7"/>
  <c r="L84" i="7" s="1"/>
  <c r="K84" i="7"/>
  <c r="F83" i="7"/>
  <c r="H83" i="7"/>
  <c r="J83" i="7"/>
  <c r="F70" i="7"/>
  <c r="H70" i="7"/>
  <c r="J70" i="7"/>
  <c r="K70" i="7"/>
  <c r="F69" i="7"/>
  <c r="J69" i="7"/>
  <c r="K69" i="7"/>
  <c r="F68" i="7"/>
  <c r="H68" i="7"/>
  <c r="J68" i="7"/>
  <c r="K68" i="7"/>
  <c r="F67" i="7"/>
  <c r="K67" i="7"/>
  <c r="F66" i="7"/>
  <c r="H66" i="7"/>
  <c r="F65" i="7"/>
  <c r="J65" i="7"/>
  <c r="K65" i="7"/>
  <c r="F64" i="7"/>
  <c r="H64" i="7"/>
  <c r="F63" i="7"/>
  <c r="H63" i="7"/>
  <c r="J63" i="7"/>
  <c r="K63" i="7"/>
  <c r="F62" i="7"/>
  <c r="H62" i="7"/>
  <c r="J62" i="7"/>
  <c r="L62" i="7" s="1"/>
  <c r="F61" i="7"/>
  <c r="H61" i="7"/>
  <c r="F60" i="7"/>
  <c r="H60" i="7"/>
  <c r="F59" i="7"/>
  <c r="H59" i="7"/>
  <c r="J59" i="7"/>
  <c r="K59" i="7"/>
  <c r="F58" i="7"/>
  <c r="H58" i="7"/>
  <c r="J58" i="7"/>
  <c r="K58" i="7"/>
  <c r="F57" i="7"/>
  <c r="H57" i="7"/>
  <c r="J57" i="7"/>
  <c r="K57" i="7"/>
  <c r="F38" i="7"/>
  <c r="H38" i="7"/>
  <c r="F37" i="7"/>
  <c r="H37" i="7"/>
  <c r="J37" i="7"/>
  <c r="K37" i="7"/>
  <c r="F36" i="7"/>
  <c r="H36" i="7"/>
  <c r="F35" i="7"/>
  <c r="H35" i="7"/>
  <c r="J35" i="7"/>
  <c r="K35" i="7"/>
  <c r="F34" i="7"/>
  <c r="H34" i="7"/>
  <c r="K34" i="7"/>
  <c r="F33" i="7"/>
  <c r="H33" i="7"/>
  <c r="J33" i="7"/>
  <c r="K33" i="7"/>
  <c r="F32" i="7"/>
  <c r="H32" i="7"/>
  <c r="F31" i="7"/>
  <c r="H31" i="7"/>
  <c r="F11" i="7"/>
  <c r="H11" i="7"/>
  <c r="J11" i="7"/>
  <c r="K11" i="7"/>
  <c r="F10" i="7"/>
  <c r="H10" i="7"/>
  <c r="J10" i="7"/>
  <c r="K10" i="7"/>
  <c r="F9" i="7"/>
  <c r="H9" i="7"/>
  <c r="J9" i="7"/>
  <c r="K9" i="7"/>
  <c r="F8" i="7"/>
  <c r="H8" i="7"/>
  <c r="J8" i="7"/>
  <c r="K8" i="7"/>
  <c r="F7" i="7"/>
  <c r="H7" i="7"/>
  <c r="J7" i="7"/>
  <c r="K7" i="7"/>
  <c r="F6" i="7"/>
  <c r="H6" i="7"/>
  <c r="J6" i="7"/>
  <c r="K6" i="7"/>
  <c r="F5" i="7"/>
  <c r="H5" i="7"/>
  <c r="J5" i="7"/>
  <c r="K5" i="7"/>
  <c r="L218" i="7" l="1"/>
  <c r="L217" i="7"/>
  <c r="L216" i="7"/>
  <c r="J219" i="7"/>
  <c r="J237" i="7" s="1"/>
  <c r="I15" i="8" s="1"/>
  <c r="J15" i="8" s="1"/>
  <c r="L215" i="7"/>
  <c r="L214" i="7"/>
  <c r="H219" i="7"/>
  <c r="H237" i="7" s="1"/>
  <c r="G15" i="8" s="1"/>
  <c r="H15" i="8" s="1"/>
  <c r="L213" i="7"/>
  <c r="F219" i="7"/>
  <c r="F237" i="7" s="1"/>
  <c r="E15" i="8" s="1"/>
  <c r="L188" i="7"/>
  <c r="F211" i="7"/>
  <c r="E14" i="8" s="1"/>
  <c r="F14" i="8" s="1"/>
  <c r="L187" i="7"/>
  <c r="K161" i="7"/>
  <c r="L161" i="7"/>
  <c r="L185" i="7" s="1"/>
  <c r="K13" i="8"/>
  <c r="F13" i="8"/>
  <c r="L140" i="7"/>
  <c r="L139" i="7"/>
  <c r="L138" i="7"/>
  <c r="K137" i="7"/>
  <c r="L137" i="7"/>
  <c r="H159" i="7"/>
  <c r="G12" i="8" s="1"/>
  <c r="H12" i="8" s="1"/>
  <c r="L136" i="7"/>
  <c r="J159" i="7"/>
  <c r="I12" i="8" s="1"/>
  <c r="J12" i="8" s="1"/>
  <c r="F12" i="8"/>
  <c r="L111" i="7"/>
  <c r="F133" i="7"/>
  <c r="E11" i="8" s="1"/>
  <c r="J133" i="7"/>
  <c r="I11" i="8" s="1"/>
  <c r="J11" i="8" s="1"/>
  <c r="H133" i="7"/>
  <c r="G11" i="8" s="1"/>
  <c r="H11" i="8" s="1"/>
  <c r="L110" i="7"/>
  <c r="F11" i="8"/>
  <c r="L109" i="7"/>
  <c r="L98" i="7"/>
  <c r="H97" i="7"/>
  <c r="L97" i="7"/>
  <c r="L96" i="7"/>
  <c r="K95" i="7"/>
  <c r="L95" i="7"/>
  <c r="L94" i="7"/>
  <c r="K93" i="7"/>
  <c r="L92" i="7"/>
  <c r="L91" i="7"/>
  <c r="L90" i="7"/>
  <c r="K89" i="7"/>
  <c r="L89" i="7"/>
  <c r="H107" i="7"/>
  <c r="G10" i="8" s="1"/>
  <c r="H10" i="8" s="1"/>
  <c r="L88" i="7"/>
  <c r="L87" i="7"/>
  <c r="L86" i="7"/>
  <c r="J107" i="7"/>
  <c r="I10" i="8" s="1"/>
  <c r="J10" i="8" s="1"/>
  <c r="L85" i="7"/>
  <c r="F107" i="7"/>
  <c r="E10" i="8" s="1"/>
  <c r="F10" i="8" s="1"/>
  <c r="L83" i="7"/>
  <c r="L70" i="7"/>
  <c r="L69" i="7"/>
  <c r="L68" i="7"/>
  <c r="L67" i="7"/>
  <c r="L66" i="7"/>
  <c r="K66" i="7"/>
  <c r="L65" i="7"/>
  <c r="K64" i="7"/>
  <c r="L64" i="7"/>
  <c r="L63" i="7"/>
  <c r="K61" i="7"/>
  <c r="L61" i="7"/>
  <c r="L60" i="7"/>
  <c r="J81" i="7"/>
  <c r="I9" i="8" s="1"/>
  <c r="J9" i="8" s="1"/>
  <c r="L59" i="7"/>
  <c r="L58" i="7"/>
  <c r="H81" i="7"/>
  <c r="G9" i="8" s="1"/>
  <c r="H9" i="8" s="1"/>
  <c r="F81" i="7"/>
  <c r="E9" i="8" s="1"/>
  <c r="F9" i="8" s="1"/>
  <c r="L57" i="7"/>
  <c r="L38" i="7"/>
  <c r="L37" i="7"/>
  <c r="K36" i="7"/>
  <c r="L36" i="7"/>
  <c r="L35" i="7"/>
  <c r="H55" i="7"/>
  <c r="G8" i="8" s="1"/>
  <c r="H8" i="8" s="1"/>
  <c r="L34" i="7"/>
  <c r="L33" i="7"/>
  <c r="J55" i="7"/>
  <c r="I8" i="8" s="1"/>
  <c r="J8" i="8" s="1"/>
  <c r="K32" i="7"/>
  <c r="F55" i="7"/>
  <c r="E8" i="8" s="1"/>
  <c r="F8" i="8" s="1"/>
  <c r="L32" i="7"/>
  <c r="K31" i="7"/>
  <c r="L31" i="7"/>
  <c r="L11" i="7"/>
  <c r="L10" i="7"/>
  <c r="H29" i="7"/>
  <c r="G7" i="8" s="1"/>
  <c r="H7" i="8" s="1"/>
  <c r="L9" i="7"/>
  <c r="L8" i="7"/>
  <c r="L7" i="7"/>
  <c r="F29" i="7"/>
  <c r="E7" i="8" s="1"/>
  <c r="F7" i="8" s="1"/>
  <c r="J29" i="7"/>
  <c r="I7" i="8" s="1"/>
  <c r="J7" i="8" s="1"/>
  <c r="L6" i="7"/>
  <c r="L5" i="7"/>
  <c r="L536" i="5"/>
  <c r="L535" i="5"/>
  <c r="H85" i="6"/>
  <c r="E525" i="5"/>
  <c r="I240" i="5"/>
  <c r="J240" i="5" s="1"/>
  <c r="I526" i="5"/>
  <c r="J526" i="5" s="1"/>
  <c r="J528" i="5" s="1"/>
  <c r="G83" i="6" s="1"/>
  <c r="I239" i="5" s="1"/>
  <c r="J239" i="5" s="1"/>
  <c r="J241" i="5" s="1"/>
  <c r="G42" i="6" s="1"/>
  <c r="H531" i="5"/>
  <c r="E84" i="6"/>
  <c r="L527" i="5"/>
  <c r="L519" i="5"/>
  <c r="L518" i="5"/>
  <c r="K521" i="5"/>
  <c r="F522" i="5"/>
  <c r="L517" i="5"/>
  <c r="J510" i="5"/>
  <c r="G80" i="6" s="1"/>
  <c r="I230" i="5" s="1"/>
  <c r="J230" i="5" s="1"/>
  <c r="J231" i="5" s="1"/>
  <c r="G40" i="6" s="1"/>
  <c r="L514" i="5"/>
  <c r="L513" i="5"/>
  <c r="E81" i="6"/>
  <c r="E508" i="5" s="1"/>
  <c r="L507" i="5"/>
  <c r="L506" i="5"/>
  <c r="H510" i="5"/>
  <c r="F80" i="6" s="1"/>
  <c r="G230" i="5" s="1"/>
  <c r="H230" i="5" s="1"/>
  <c r="H231" i="5" s="1"/>
  <c r="F40" i="6" s="1"/>
  <c r="K509" i="5"/>
  <c r="J503" i="5"/>
  <c r="G79" i="6" s="1"/>
  <c r="I495" i="5" s="1"/>
  <c r="J495" i="5" s="1"/>
  <c r="L502" i="5"/>
  <c r="L500" i="5"/>
  <c r="H496" i="5"/>
  <c r="F78" i="6" s="1"/>
  <c r="G220" i="5" s="1"/>
  <c r="H220" i="5" s="1"/>
  <c r="G221" i="5" s="1"/>
  <c r="K221" i="5" s="1"/>
  <c r="L499" i="5"/>
  <c r="E79" i="6"/>
  <c r="E495" i="5" s="1"/>
  <c r="I494" i="5"/>
  <c r="K494" i="5" s="1"/>
  <c r="L493" i="5"/>
  <c r="L488" i="5"/>
  <c r="L489" i="5"/>
  <c r="E77" i="6"/>
  <c r="E216" i="5" s="1"/>
  <c r="H77" i="6"/>
  <c r="L484" i="5"/>
  <c r="L485" i="5"/>
  <c r="E76" i="6"/>
  <c r="L480" i="5"/>
  <c r="L479" i="5"/>
  <c r="L478" i="5"/>
  <c r="L477" i="5"/>
  <c r="L476" i="5"/>
  <c r="I214" i="5"/>
  <c r="J214" i="5" s="1"/>
  <c r="I209" i="5"/>
  <c r="J209" i="5" s="1"/>
  <c r="G214" i="5"/>
  <c r="H214" i="5" s="1"/>
  <c r="G209" i="5"/>
  <c r="H209" i="5" s="1"/>
  <c r="H210" i="5" s="1"/>
  <c r="F36" i="6" s="1"/>
  <c r="L481" i="5"/>
  <c r="E75" i="6"/>
  <c r="H75" i="6" s="1"/>
  <c r="L475" i="5"/>
  <c r="L470" i="5"/>
  <c r="I213" i="5"/>
  <c r="J213" i="5" s="1"/>
  <c r="I208" i="5"/>
  <c r="J208" i="5" s="1"/>
  <c r="J210" i="5" s="1"/>
  <c r="G36" i="6" s="1"/>
  <c r="H217" i="5"/>
  <c r="F37" i="6" s="1"/>
  <c r="F471" i="5"/>
  <c r="K471" i="5"/>
  <c r="L465" i="5"/>
  <c r="J205" i="5"/>
  <c r="G35" i="6" s="1"/>
  <c r="L464" i="5"/>
  <c r="H205" i="5"/>
  <c r="F35" i="6" s="1"/>
  <c r="H466" i="5"/>
  <c r="F73" i="6" s="1"/>
  <c r="G204" i="5" s="1"/>
  <c r="H204" i="5" s="1"/>
  <c r="L204" i="5" s="1"/>
  <c r="F204" i="5"/>
  <c r="L459" i="5"/>
  <c r="F460" i="5"/>
  <c r="K460" i="5"/>
  <c r="L458" i="5"/>
  <c r="L453" i="5"/>
  <c r="L452" i="5"/>
  <c r="L451" i="5"/>
  <c r="L450" i="5"/>
  <c r="L449" i="5"/>
  <c r="L448" i="5"/>
  <c r="F455" i="5"/>
  <c r="E71" i="6" s="1"/>
  <c r="E428" i="5" s="1"/>
  <c r="L447" i="5"/>
  <c r="L446" i="5"/>
  <c r="H455" i="5"/>
  <c r="F71" i="6" s="1"/>
  <c r="G428" i="5" s="1"/>
  <c r="H428" i="5" s="1"/>
  <c r="K454" i="5"/>
  <c r="L445" i="5"/>
  <c r="L440" i="5"/>
  <c r="L439" i="5"/>
  <c r="L438" i="5"/>
  <c r="L437" i="5"/>
  <c r="L436" i="5"/>
  <c r="H442" i="5"/>
  <c r="F70" i="6" s="1"/>
  <c r="G427" i="5" s="1"/>
  <c r="H427" i="5" s="1"/>
  <c r="J442" i="5"/>
  <c r="G70" i="6" s="1"/>
  <c r="I427" i="5" s="1"/>
  <c r="J427" i="5" s="1"/>
  <c r="J429" i="5" s="1"/>
  <c r="G69" i="6" s="1"/>
  <c r="I423" i="5" s="1"/>
  <c r="J423" i="5" s="1"/>
  <c r="J424" i="5" s="1"/>
  <c r="G68" i="6" s="1"/>
  <c r="I199" i="5" s="1"/>
  <c r="J199" i="5" s="1"/>
  <c r="J200" i="5" s="1"/>
  <c r="G34" i="6" s="1"/>
  <c r="L435" i="5"/>
  <c r="F442" i="5"/>
  <c r="L434" i="5"/>
  <c r="L433" i="5"/>
  <c r="K441" i="5"/>
  <c r="K421" i="5"/>
  <c r="L421" i="5"/>
  <c r="E422" i="5"/>
  <c r="F422" i="5" s="1"/>
  <c r="L422" i="5" s="1"/>
  <c r="L417" i="5"/>
  <c r="J196" i="5"/>
  <c r="G33" i="6" s="1"/>
  <c r="L418" i="5"/>
  <c r="E67" i="6"/>
  <c r="E195" i="5" s="1"/>
  <c r="L416" i="5"/>
  <c r="L412" i="5"/>
  <c r="L413" i="5"/>
  <c r="L411" i="5"/>
  <c r="E66" i="6"/>
  <c r="E189" i="5" s="1"/>
  <c r="F189" i="5" s="1"/>
  <c r="L189" i="5" s="1"/>
  <c r="I151" i="5"/>
  <c r="J151" i="5" s="1"/>
  <c r="I159" i="5"/>
  <c r="J159" i="5" s="1"/>
  <c r="G159" i="5"/>
  <c r="H159" i="5" s="1"/>
  <c r="G151" i="5"/>
  <c r="H151" i="5" s="1"/>
  <c r="L408" i="5"/>
  <c r="E65" i="6"/>
  <c r="L407" i="5"/>
  <c r="L402" i="5"/>
  <c r="L401" i="5"/>
  <c r="L400" i="5"/>
  <c r="F404" i="5"/>
  <c r="L404" i="5" s="1"/>
  <c r="L399" i="5"/>
  <c r="L398" i="5"/>
  <c r="L397" i="5"/>
  <c r="K403" i="5"/>
  <c r="J378" i="5"/>
  <c r="G62" i="6" s="1"/>
  <c r="I179" i="5" s="1"/>
  <c r="J179" i="5" s="1"/>
  <c r="J180" i="5" s="1"/>
  <c r="G30" i="6" s="1"/>
  <c r="H378" i="5"/>
  <c r="F62" i="6" s="1"/>
  <c r="G184" i="5" s="1"/>
  <c r="H184" i="5" s="1"/>
  <c r="H185" i="5" s="1"/>
  <c r="F31" i="6" s="1"/>
  <c r="L394" i="5"/>
  <c r="K389" i="5"/>
  <c r="F389" i="5"/>
  <c r="L389" i="5"/>
  <c r="L388" i="5"/>
  <c r="L387" i="5"/>
  <c r="L386" i="5"/>
  <c r="L385" i="5"/>
  <c r="L384" i="5"/>
  <c r="L383" i="5"/>
  <c r="L382" i="5"/>
  <c r="F391" i="5"/>
  <c r="L391" i="5" s="1"/>
  <c r="K390" i="5"/>
  <c r="L381" i="5"/>
  <c r="J373" i="5"/>
  <c r="G61" i="6" s="1"/>
  <c r="I359" i="5" s="1"/>
  <c r="J359" i="5" s="1"/>
  <c r="J360" i="5" s="1"/>
  <c r="G60" i="6" s="1"/>
  <c r="I129" i="5" s="1"/>
  <c r="J129" i="5" s="1"/>
  <c r="J130" i="5" s="1"/>
  <c r="G23" i="6" s="1"/>
  <c r="L371" i="5"/>
  <c r="L370" i="5"/>
  <c r="L369" i="5"/>
  <c r="F373" i="5"/>
  <c r="L368" i="5"/>
  <c r="L367" i="5"/>
  <c r="L366" i="5"/>
  <c r="L365" i="5"/>
  <c r="L364" i="5"/>
  <c r="K372" i="5"/>
  <c r="L363" i="5"/>
  <c r="H130" i="5"/>
  <c r="F23" i="6" s="1"/>
  <c r="L358" i="5"/>
  <c r="J355" i="5"/>
  <c r="G59" i="6" s="1"/>
  <c r="I344" i="5" s="1"/>
  <c r="J344" i="5" s="1"/>
  <c r="J351" i="5" s="1"/>
  <c r="G58" i="6" s="1"/>
  <c r="I123" i="5" s="1"/>
  <c r="J123" i="5" s="1"/>
  <c r="E59" i="6"/>
  <c r="E344" i="5" s="1"/>
  <c r="L349" i="5"/>
  <c r="L348" i="5"/>
  <c r="E350" i="5"/>
  <c r="F350" i="5" s="1"/>
  <c r="L350" i="5" s="1"/>
  <c r="L347" i="5"/>
  <c r="L346" i="5"/>
  <c r="L345" i="5"/>
  <c r="H351" i="5"/>
  <c r="F58" i="6" s="1"/>
  <c r="G123" i="5" s="1"/>
  <c r="H123" i="5" s="1"/>
  <c r="K343" i="5"/>
  <c r="L343" i="5"/>
  <c r="L342" i="5"/>
  <c r="L341" i="5"/>
  <c r="L336" i="5"/>
  <c r="L335" i="5"/>
  <c r="L334" i="5"/>
  <c r="L333" i="5"/>
  <c r="H338" i="5"/>
  <c r="F57" i="6" s="1"/>
  <c r="G122" i="5" s="1"/>
  <c r="H122" i="5" s="1"/>
  <c r="E57" i="6"/>
  <c r="E122" i="5" s="1"/>
  <c r="I141" i="5"/>
  <c r="J141" i="5" s="1"/>
  <c r="L329" i="5"/>
  <c r="I121" i="5"/>
  <c r="J121" i="5" s="1"/>
  <c r="I150" i="5"/>
  <c r="J150" i="5" s="1"/>
  <c r="G150" i="5"/>
  <c r="H150" i="5" s="1"/>
  <c r="G121" i="5"/>
  <c r="H121" i="5" s="1"/>
  <c r="G141" i="5"/>
  <c r="H141" i="5" s="1"/>
  <c r="L330" i="5"/>
  <c r="E56" i="6"/>
  <c r="J115" i="5"/>
  <c r="G21" i="6" s="1"/>
  <c r="I143" i="5" s="1"/>
  <c r="J143" i="5" s="1"/>
  <c r="J144" i="5" s="1"/>
  <c r="G25" i="6" s="1"/>
  <c r="L325" i="5"/>
  <c r="H115" i="5"/>
  <c r="F21" i="6" s="1"/>
  <c r="G143" i="5" s="1"/>
  <c r="H143" i="5" s="1"/>
  <c r="H144" i="5" s="1"/>
  <c r="F25" i="6" s="1"/>
  <c r="L326" i="5"/>
  <c r="E55" i="6"/>
  <c r="E114" i="5" s="1"/>
  <c r="L321" i="5"/>
  <c r="L322" i="5"/>
  <c r="E54" i="6"/>
  <c r="E109" i="5" s="1"/>
  <c r="L316" i="5"/>
  <c r="L314" i="5"/>
  <c r="L317" i="5"/>
  <c r="E53" i="6"/>
  <c r="L313" i="5"/>
  <c r="L308" i="5"/>
  <c r="J95" i="5"/>
  <c r="G17" i="6" s="1"/>
  <c r="H310" i="5"/>
  <c r="F52" i="6" s="1"/>
  <c r="G94" i="5" s="1"/>
  <c r="H94" i="5" s="1"/>
  <c r="H95" i="5" s="1"/>
  <c r="F17" i="6" s="1"/>
  <c r="E309" i="5"/>
  <c r="L302" i="5"/>
  <c r="F303" i="5"/>
  <c r="K303" i="5"/>
  <c r="H304" i="5"/>
  <c r="F51" i="6" s="1"/>
  <c r="G78" i="5" s="1"/>
  <c r="H78" i="5" s="1"/>
  <c r="H80" i="5" s="1"/>
  <c r="F14" i="6" s="1"/>
  <c r="L301" i="5"/>
  <c r="L297" i="5"/>
  <c r="J287" i="5"/>
  <c r="G48" i="6" s="1"/>
  <c r="I58" i="5" s="1"/>
  <c r="J58" i="5" s="1"/>
  <c r="J59" i="5" s="1"/>
  <c r="G11" i="6" s="1"/>
  <c r="L298" i="5"/>
  <c r="E50" i="6"/>
  <c r="L296" i="5"/>
  <c r="F292" i="5"/>
  <c r="K292" i="5"/>
  <c r="H293" i="5"/>
  <c r="F49" i="6" s="1"/>
  <c r="G285" i="5" s="1"/>
  <c r="H285" i="5" s="1"/>
  <c r="H287" i="5" s="1"/>
  <c r="F48" i="6" s="1"/>
  <c r="G58" i="5" s="1"/>
  <c r="H58" i="5" s="1"/>
  <c r="H59" i="5" s="1"/>
  <c r="F11" i="6" s="1"/>
  <c r="L290" i="5"/>
  <c r="L280" i="5"/>
  <c r="L279" i="5"/>
  <c r="F281" i="5"/>
  <c r="L281" i="5" s="1"/>
  <c r="L278" i="5"/>
  <c r="L277" i="5"/>
  <c r="L276" i="5"/>
  <c r="L274" i="5"/>
  <c r="J51" i="5"/>
  <c r="G9" i="6" s="1"/>
  <c r="L273" i="5"/>
  <c r="L269" i="5"/>
  <c r="L268" i="5"/>
  <c r="K267" i="5"/>
  <c r="H270" i="5"/>
  <c r="F46" i="6" s="1"/>
  <c r="G47" i="5" s="1"/>
  <c r="H47" i="5" s="1"/>
  <c r="G49" i="5" s="1"/>
  <c r="L265" i="5"/>
  <c r="L264" i="5"/>
  <c r="L263" i="5"/>
  <c r="I35" i="5"/>
  <c r="J35" i="5" s="1"/>
  <c r="I41" i="5"/>
  <c r="J41" i="5" s="1"/>
  <c r="E46" i="6"/>
  <c r="L262" i="5"/>
  <c r="F257" i="5"/>
  <c r="F259" i="5" s="1"/>
  <c r="E45" i="6" s="1"/>
  <c r="H259" i="5"/>
  <c r="F45" i="6" s="1"/>
  <c r="G31" i="5" s="1"/>
  <c r="H31" i="5" s="1"/>
  <c r="H32" i="5" s="1"/>
  <c r="F6" i="6" s="1"/>
  <c r="L256" i="5"/>
  <c r="L251" i="5"/>
  <c r="L250" i="5"/>
  <c r="L245" i="5"/>
  <c r="H12" i="5"/>
  <c r="F4" i="6" s="1"/>
  <c r="L244" i="5"/>
  <c r="K235" i="5"/>
  <c r="H235" i="5"/>
  <c r="E41" i="6"/>
  <c r="H227" i="5"/>
  <c r="F39" i="6" s="1"/>
  <c r="K226" i="5"/>
  <c r="F226" i="5"/>
  <c r="F227" i="5" s="1"/>
  <c r="E39" i="6" s="1"/>
  <c r="L225" i="5"/>
  <c r="J217" i="5"/>
  <c r="G37" i="6" s="1"/>
  <c r="E194" i="5"/>
  <c r="F194" i="5" s="1"/>
  <c r="L194" i="5" s="1"/>
  <c r="L193" i="5"/>
  <c r="H190" i="5"/>
  <c r="F32" i="6" s="1"/>
  <c r="F188" i="5"/>
  <c r="F190" i="5" s="1"/>
  <c r="L188" i="5"/>
  <c r="L183" i="5"/>
  <c r="L178" i="5"/>
  <c r="F173" i="5"/>
  <c r="L173" i="5"/>
  <c r="L171" i="5"/>
  <c r="L166" i="5"/>
  <c r="L165" i="5"/>
  <c r="E167" i="5"/>
  <c r="L163" i="5"/>
  <c r="L157" i="5"/>
  <c r="L155" i="5"/>
  <c r="L149" i="5"/>
  <c r="L147" i="5"/>
  <c r="L142" i="5"/>
  <c r="L140" i="5"/>
  <c r="L135" i="5"/>
  <c r="L134" i="5"/>
  <c r="L133" i="5"/>
  <c r="L128" i="5"/>
  <c r="L127" i="5"/>
  <c r="K120" i="5"/>
  <c r="L120" i="5"/>
  <c r="L119" i="5"/>
  <c r="L118" i="5"/>
  <c r="K113" i="5"/>
  <c r="L113" i="5"/>
  <c r="L104" i="5"/>
  <c r="L105" i="5"/>
  <c r="L99" i="5"/>
  <c r="J100" i="5"/>
  <c r="L92" i="5"/>
  <c r="K92" i="5"/>
  <c r="L88" i="5"/>
  <c r="H89" i="5"/>
  <c r="F16" i="6" s="1"/>
  <c r="L84" i="5"/>
  <c r="H85" i="5"/>
  <c r="F15" i="6" s="1"/>
  <c r="H15" i="6" s="1"/>
  <c r="L79" i="5"/>
  <c r="L73" i="5"/>
  <c r="F75" i="5"/>
  <c r="E13" i="6" s="1"/>
  <c r="H75" i="5"/>
  <c r="F13" i="6" s="1"/>
  <c r="L72" i="5"/>
  <c r="L68" i="5"/>
  <c r="L67" i="5"/>
  <c r="L66" i="5"/>
  <c r="L65" i="5"/>
  <c r="L64" i="5"/>
  <c r="L63" i="5"/>
  <c r="L69" i="5"/>
  <c r="L62" i="5"/>
  <c r="L55" i="5"/>
  <c r="L50" i="5"/>
  <c r="L43" i="5"/>
  <c r="J44" i="5"/>
  <c r="G8" i="6" s="1"/>
  <c r="J38" i="5"/>
  <c r="G7" i="6" s="1"/>
  <c r="K37" i="5"/>
  <c r="L37" i="5"/>
  <c r="L30" i="5"/>
  <c r="L29" i="5"/>
  <c r="L28" i="5"/>
  <c r="L27" i="5"/>
  <c r="L26" i="5"/>
  <c r="L25" i="5"/>
  <c r="L20" i="5"/>
  <c r="L19" i="5"/>
  <c r="L18" i="5"/>
  <c r="L17" i="5"/>
  <c r="L16" i="5"/>
  <c r="L15" i="5"/>
  <c r="H22" i="5"/>
  <c r="F5" i="6" s="1"/>
  <c r="L10" i="5"/>
  <c r="L9" i="5"/>
  <c r="L8" i="5"/>
  <c r="L7" i="5"/>
  <c r="L6" i="5"/>
  <c r="L5" i="5"/>
  <c r="L537" i="5"/>
  <c r="J520" i="5"/>
  <c r="H81" i="6"/>
  <c r="K501" i="5"/>
  <c r="H67" i="6"/>
  <c r="H65" i="6"/>
  <c r="J337" i="5"/>
  <c r="H55" i="6"/>
  <c r="H54" i="6"/>
  <c r="J258" i="5"/>
  <c r="E44" i="6"/>
  <c r="J252" i="5"/>
  <c r="E43" i="6"/>
  <c r="J246" i="5"/>
  <c r="E38" i="6"/>
  <c r="E19" i="6"/>
  <c r="H19" i="6" s="1"/>
  <c r="K93" i="5"/>
  <c r="E16" i="6"/>
  <c r="J74" i="5"/>
  <c r="E12" i="6"/>
  <c r="H12" i="6" s="1"/>
  <c r="E10" i="6"/>
  <c r="H10" i="6" s="1"/>
  <c r="K14" i="8"/>
  <c r="L14" i="8"/>
  <c r="T14" i="8" s="1"/>
  <c r="E27" i="3" s="1"/>
  <c r="L13" i="8"/>
  <c r="T13" i="8" s="1"/>
  <c r="E31" i="3" s="1"/>
  <c r="L11" i="8"/>
  <c r="F15" i="8" l="1"/>
  <c r="L15" i="8" s="1"/>
  <c r="T15" i="8" s="1"/>
  <c r="E32" i="3" s="1"/>
  <c r="K15" i="8"/>
  <c r="L219" i="7"/>
  <c r="L237" i="7" s="1"/>
  <c r="L211" i="7"/>
  <c r="L159" i="7"/>
  <c r="L12" i="8"/>
  <c r="K12" i="8"/>
  <c r="L133" i="7"/>
  <c r="K11" i="8"/>
  <c r="K10" i="8"/>
  <c r="L10" i="8"/>
  <c r="L107" i="7"/>
  <c r="L81" i="7"/>
  <c r="L9" i="8"/>
  <c r="K9" i="8"/>
  <c r="E6" i="8"/>
  <c r="F6" i="8" s="1"/>
  <c r="L8" i="8"/>
  <c r="G6" i="8"/>
  <c r="H6" i="8" s="1"/>
  <c r="G5" i="8" s="1"/>
  <c r="H5" i="8" s="1"/>
  <c r="E8" i="3" s="1"/>
  <c r="E14" i="3" s="1"/>
  <c r="E16" i="3" s="1"/>
  <c r="L55" i="7"/>
  <c r="I6" i="8"/>
  <c r="J6" i="8" s="1"/>
  <c r="I5" i="8" s="1"/>
  <c r="J5" i="8" s="1"/>
  <c r="E11" i="3" s="1"/>
  <c r="K8" i="8"/>
  <c r="K7" i="8"/>
  <c r="L29" i="7"/>
  <c r="L7" i="8"/>
  <c r="F525" i="5"/>
  <c r="L525" i="5" s="1"/>
  <c r="K525" i="5"/>
  <c r="L531" i="5"/>
  <c r="H532" i="5"/>
  <c r="E526" i="5"/>
  <c r="E240" i="5"/>
  <c r="L520" i="5"/>
  <c r="J522" i="5"/>
  <c r="G82" i="6" s="1"/>
  <c r="I234" i="5" s="1"/>
  <c r="J234" i="5" s="1"/>
  <c r="E82" i="6"/>
  <c r="K508" i="5"/>
  <c r="F508" i="5"/>
  <c r="L503" i="5"/>
  <c r="H79" i="6"/>
  <c r="H221" i="5"/>
  <c r="F495" i="5"/>
  <c r="K495" i="5"/>
  <c r="J494" i="5"/>
  <c r="L494" i="5" s="1"/>
  <c r="J496" i="5"/>
  <c r="K216" i="5"/>
  <c r="F216" i="5"/>
  <c r="L216" i="5" s="1"/>
  <c r="H76" i="6"/>
  <c r="E215" i="5"/>
  <c r="E214" i="5"/>
  <c r="E209" i="5"/>
  <c r="L471" i="5"/>
  <c r="F472" i="5"/>
  <c r="L466" i="5"/>
  <c r="H73" i="6"/>
  <c r="K204" i="5"/>
  <c r="L460" i="5"/>
  <c r="F461" i="5"/>
  <c r="H429" i="5"/>
  <c r="F69" i="6" s="1"/>
  <c r="G423" i="5" s="1"/>
  <c r="H423" i="5" s="1"/>
  <c r="H424" i="5" s="1"/>
  <c r="F68" i="6" s="1"/>
  <c r="G199" i="5" s="1"/>
  <c r="H199" i="5" s="1"/>
  <c r="H200" i="5" s="1"/>
  <c r="F34" i="6" s="1"/>
  <c r="L455" i="5"/>
  <c r="H71" i="6"/>
  <c r="K428" i="5"/>
  <c r="F428" i="5"/>
  <c r="L428" i="5" s="1"/>
  <c r="L442" i="5"/>
  <c r="E70" i="6"/>
  <c r="E427" i="5" s="1"/>
  <c r="K427" i="5" s="1"/>
  <c r="K422" i="5"/>
  <c r="K195" i="5"/>
  <c r="F195" i="5"/>
  <c r="H66" i="6"/>
  <c r="K189" i="5"/>
  <c r="E151" i="5"/>
  <c r="E159" i="5"/>
  <c r="E64" i="6"/>
  <c r="I164" i="5"/>
  <c r="J164" i="5" s="1"/>
  <c r="J168" i="5" s="1"/>
  <c r="G28" i="6" s="1"/>
  <c r="I156" i="5"/>
  <c r="J156" i="5" s="1"/>
  <c r="J160" i="5" s="1"/>
  <c r="G27" i="6" s="1"/>
  <c r="G148" i="5"/>
  <c r="H148" i="5" s="1"/>
  <c r="H152" i="5" s="1"/>
  <c r="F26" i="6" s="1"/>
  <c r="I184" i="5"/>
  <c r="J184" i="5" s="1"/>
  <c r="J185" i="5" s="1"/>
  <c r="G31" i="6" s="1"/>
  <c r="G164" i="5"/>
  <c r="H164" i="5" s="1"/>
  <c r="H168" i="5" s="1"/>
  <c r="F28" i="6" s="1"/>
  <c r="I136" i="5"/>
  <c r="J136" i="5" s="1"/>
  <c r="J137" i="5" s="1"/>
  <c r="G24" i="6" s="1"/>
  <c r="I148" i="5"/>
  <c r="J148" i="5" s="1"/>
  <c r="J152" i="5" s="1"/>
  <c r="G26" i="6" s="1"/>
  <c r="G179" i="5"/>
  <c r="H179" i="5" s="1"/>
  <c r="H180" i="5" s="1"/>
  <c r="F30" i="6" s="1"/>
  <c r="G156" i="5"/>
  <c r="H156" i="5" s="1"/>
  <c r="H160" i="5" s="1"/>
  <c r="F27" i="6" s="1"/>
  <c r="G136" i="5"/>
  <c r="H136" i="5" s="1"/>
  <c r="H137" i="5" s="1"/>
  <c r="F24" i="6" s="1"/>
  <c r="E63" i="6"/>
  <c r="E376" i="5" s="1"/>
  <c r="K376" i="5" s="1"/>
  <c r="H63" i="6"/>
  <c r="L373" i="5"/>
  <c r="E61" i="6"/>
  <c r="E359" i="5" s="1"/>
  <c r="K359" i="5" s="1"/>
  <c r="H61" i="6"/>
  <c r="H59" i="6"/>
  <c r="L355" i="5"/>
  <c r="K344" i="5"/>
  <c r="F344" i="5"/>
  <c r="L344" i="5" s="1"/>
  <c r="F351" i="5"/>
  <c r="E58" i="6" s="1"/>
  <c r="E123" i="5" s="1"/>
  <c r="K123" i="5" s="1"/>
  <c r="K350" i="5"/>
  <c r="H124" i="5"/>
  <c r="F22" i="6" s="1"/>
  <c r="L337" i="5"/>
  <c r="J338" i="5"/>
  <c r="G57" i="6" s="1"/>
  <c r="F122" i="5"/>
  <c r="E150" i="5"/>
  <c r="E121" i="5"/>
  <c r="E158" i="5"/>
  <c r="E141" i="5"/>
  <c r="H56" i="6"/>
  <c r="K114" i="5"/>
  <c r="F114" i="5"/>
  <c r="F109" i="5"/>
  <c r="K109" i="5"/>
  <c r="H53" i="6"/>
  <c r="E98" i="5"/>
  <c r="F309" i="5"/>
  <c r="K309" i="5"/>
  <c r="L303" i="5"/>
  <c r="F304" i="5"/>
  <c r="H50" i="6"/>
  <c r="E286" i="5"/>
  <c r="L292" i="5"/>
  <c r="F293" i="5"/>
  <c r="E47" i="6"/>
  <c r="E48" i="5" s="1"/>
  <c r="K48" i="5"/>
  <c r="F48" i="5"/>
  <c r="L48" i="5" s="1"/>
  <c r="G35" i="5"/>
  <c r="H35" i="5" s="1"/>
  <c r="G36" i="5" s="1"/>
  <c r="K36" i="5" s="1"/>
  <c r="K49" i="5"/>
  <c r="H49" i="5"/>
  <c r="L49" i="5" s="1"/>
  <c r="G41" i="5"/>
  <c r="H41" i="5" s="1"/>
  <c r="G42" i="5" s="1"/>
  <c r="K42" i="5" s="1"/>
  <c r="L270" i="5"/>
  <c r="E47" i="5"/>
  <c r="E35" i="5"/>
  <c r="E41" i="5"/>
  <c r="H46" i="6"/>
  <c r="L257" i="5"/>
  <c r="L258" i="5"/>
  <c r="J259" i="5"/>
  <c r="E31" i="5"/>
  <c r="L252" i="5"/>
  <c r="J253" i="5"/>
  <c r="E21" i="5"/>
  <c r="L246" i="5"/>
  <c r="J247" i="5"/>
  <c r="E11" i="5"/>
  <c r="L235" i="5"/>
  <c r="H236" i="5"/>
  <c r="H39" i="6"/>
  <c r="L227" i="5"/>
  <c r="L226" i="5"/>
  <c r="L221" i="5"/>
  <c r="H222" i="5"/>
  <c r="K194" i="5"/>
  <c r="L190" i="5"/>
  <c r="E32" i="6"/>
  <c r="H32" i="6" s="1"/>
  <c r="E174" i="5"/>
  <c r="F167" i="5"/>
  <c r="K167" i="5"/>
  <c r="L100" i="5"/>
  <c r="J101" i="5"/>
  <c r="L89" i="5"/>
  <c r="H16" i="6"/>
  <c r="L85" i="5"/>
  <c r="L74" i="5"/>
  <c r="J75" i="5"/>
  <c r="G13" i="6" s="1"/>
  <c r="H13" i="6" s="1"/>
  <c r="H51" i="5"/>
  <c r="H29" i="8" l="1"/>
  <c r="E17" i="3"/>
  <c r="K6" i="8"/>
  <c r="J29" i="8"/>
  <c r="E15" i="3"/>
  <c r="E9" i="3"/>
  <c r="E10" i="3" s="1"/>
  <c r="E13" i="3" s="1"/>
  <c r="F84" i="6"/>
  <c r="L532" i="5"/>
  <c r="F240" i="5"/>
  <c r="F526" i="5"/>
  <c r="E234" i="5"/>
  <c r="H82" i="6"/>
  <c r="L522" i="5"/>
  <c r="L508" i="5"/>
  <c r="F510" i="5"/>
  <c r="F496" i="5"/>
  <c r="E78" i="6" s="1"/>
  <c r="E220" i="5" s="1"/>
  <c r="F220" i="5" s="1"/>
  <c r="L495" i="5"/>
  <c r="G78" i="6"/>
  <c r="F215" i="5"/>
  <c r="L215" i="5" s="1"/>
  <c r="K215" i="5"/>
  <c r="K209" i="5"/>
  <c r="F209" i="5"/>
  <c r="L209" i="5" s="1"/>
  <c r="K214" i="5"/>
  <c r="F214" i="5"/>
  <c r="L214" i="5" s="1"/>
  <c r="L472" i="5"/>
  <c r="E74" i="6"/>
  <c r="L461" i="5"/>
  <c r="E72" i="6"/>
  <c r="H70" i="6"/>
  <c r="F427" i="5"/>
  <c r="L427" i="5" s="1"/>
  <c r="F429" i="5"/>
  <c r="F196" i="5"/>
  <c r="L195" i="5"/>
  <c r="K159" i="5"/>
  <c r="F159" i="5"/>
  <c r="L159" i="5" s="1"/>
  <c r="K151" i="5"/>
  <c r="F151" i="5"/>
  <c r="L151" i="5" s="1"/>
  <c r="E377" i="5"/>
  <c r="H64" i="6"/>
  <c r="F376" i="5"/>
  <c r="L376" i="5"/>
  <c r="F359" i="5"/>
  <c r="F360" i="5"/>
  <c r="L359" i="5"/>
  <c r="H58" i="6"/>
  <c r="L351" i="5"/>
  <c r="F123" i="5"/>
  <c r="L123" i="5" s="1"/>
  <c r="L338" i="5"/>
  <c r="I122" i="5"/>
  <c r="H57" i="6"/>
  <c r="K158" i="5"/>
  <c r="F158" i="5"/>
  <c r="F150" i="5"/>
  <c r="K150" i="5"/>
  <c r="K121" i="5"/>
  <c r="F121" i="5"/>
  <c r="F141" i="5"/>
  <c r="L141" i="5" s="1"/>
  <c r="K141" i="5"/>
  <c r="F115" i="5"/>
  <c r="L114" i="5"/>
  <c r="F110" i="5"/>
  <c r="L109" i="5"/>
  <c r="F98" i="5"/>
  <c r="K98" i="5"/>
  <c r="L309" i="5"/>
  <c r="F310" i="5"/>
  <c r="L304" i="5"/>
  <c r="E51" i="6"/>
  <c r="F286" i="5"/>
  <c r="L286" i="5" s="1"/>
  <c r="K286" i="5"/>
  <c r="L293" i="5"/>
  <c r="E49" i="6"/>
  <c r="H47" i="6"/>
  <c r="H36" i="5"/>
  <c r="L36" i="5" s="1"/>
  <c r="H38" i="5"/>
  <c r="F7" i="6" s="1"/>
  <c r="H42" i="5"/>
  <c r="K41" i="5"/>
  <c r="F41" i="5"/>
  <c r="F35" i="5"/>
  <c r="K35" i="5"/>
  <c r="K47" i="5"/>
  <c r="F47" i="5"/>
  <c r="G45" i="6"/>
  <c r="L259" i="5"/>
  <c r="F31" i="5"/>
  <c r="G44" i="6"/>
  <c r="L253" i="5"/>
  <c r="F21" i="5"/>
  <c r="G43" i="6"/>
  <c r="L247" i="5"/>
  <c r="F11" i="5"/>
  <c r="F41" i="6"/>
  <c r="H41" i="6" s="1"/>
  <c r="L236" i="5"/>
  <c r="F38" i="6"/>
  <c r="H38" i="6" s="1"/>
  <c r="L222" i="5"/>
  <c r="F174" i="5"/>
  <c r="K174" i="5"/>
  <c r="L167" i="5"/>
  <c r="G18" i="6"/>
  <c r="L75" i="5"/>
  <c r="F9" i="6"/>
  <c r="E5" i="8"/>
  <c r="E12" i="3" l="1"/>
  <c r="G526" i="5"/>
  <c r="G240" i="5"/>
  <c r="H84" i="6"/>
  <c r="F528" i="5"/>
  <c r="K234" i="5"/>
  <c r="F234" i="5"/>
  <c r="L234" i="5" s="1"/>
  <c r="L510" i="5"/>
  <c r="E80" i="6"/>
  <c r="L496" i="5"/>
  <c r="I220" i="5"/>
  <c r="H78" i="6"/>
  <c r="H74" i="6"/>
  <c r="E213" i="5"/>
  <c r="E208" i="5"/>
  <c r="E203" i="5"/>
  <c r="H72" i="6"/>
  <c r="E69" i="6"/>
  <c r="L429" i="5"/>
  <c r="L196" i="5"/>
  <c r="E33" i="6"/>
  <c r="H33" i="6" s="1"/>
  <c r="F377" i="5"/>
  <c r="K377" i="5"/>
  <c r="L360" i="5"/>
  <c r="E60" i="6"/>
  <c r="J122" i="5"/>
  <c r="K122" i="5"/>
  <c r="F124" i="5"/>
  <c r="L121" i="5"/>
  <c r="L158" i="5"/>
  <c r="L150" i="5"/>
  <c r="E21" i="6"/>
  <c r="L115" i="5"/>
  <c r="E20" i="6"/>
  <c r="H20" i="6" s="1"/>
  <c r="L110" i="5"/>
  <c r="F101" i="5"/>
  <c r="L98" i="5"/>
  <c r="L310" i="5"/>
  <c r="E52" i="6"/>
  <c r="H51" i="6"/>
  <c r="E78" i="5"/>
  <c r="H49" i="6"/>
  <c r="E285" i="5"/>
  <c r="H44" i="5"/>
  <c r="F8" i="6" s="1"/>
  <c r="L42" i="5"/>
  <c r="F44" i="5"/>
  <c r="L41" i="5"/>
  <c r="F38" i="5"/>
  <c r="L35" i="5"/>
  <c r="F51" i="5"/>
  <c r="L47" i="5"/>
  <c r="I31" i="5"/>
  <c r="H45" i="6"/>
  <c r="F32" i="5"/>
  <c r="I21" i="5"/>
  <c r="H44" i="6"/>
  <c r="F22" i="5"/>
  <c r="I11" i="5"/>
  <c r="H43" i="6"/>
  <c r="F12" i="5"/>
  <c r="L174" i="5"/>
  <c r="F175" i="5"/>
  <c r="K5" i="8"/>
  <c r="F5" i="8"/>
  <c r="L5" i="8" l="1"/>
  <c r="L29" i="8" s="1"/>
  <c r="F29" i="8"/>
  <c r="E4" i="3"/>
  <c r="E7" i="3" s="1"/>
  <c r="H240" i="5"/>
  <c r="L240" i="5" s="1"/>
  <c r="K240" i="5"/>
  <c r="H526" i="5"/>
  <c r="K526" i="5"/>
  <c r="E83" i="6"/>
  <c r="H80" i="6"/>
  <c r="E230" i="5"/>
  <c r="J220" i="5"/>
  <c r="L220" i="5" s="1"/>
  <c r="K220" i="5"/>
  <c r="K208" i="5"/>
  <c r="F208" i="5"/>
  <c r="K213" i="5"/>
  <c r="F213" i="5"/>
  <c r="K203" i="5"/>
  <c r="F203" i="5"/>
  <c r="E423" i="5"/>
  <c r="H69" i="6"/>
  <c r="L377" i="5"/>
  <c r="F378" i="5"/>
  <c r="E129" i="5"/>
  <c r="H60" i="6"/>
  <c r="J124" i="5"/>
  <c r="G22" i="6" s="1"/>
  <c r="L122" i="5"/>
  <c r="E22" i="6"/>
  <c r="H21" i="6"/>
  <c r="E143" i="5"/>
  <c r="E18" i="6"/>
  <c r="H18" i="6" s="1"/>
  <c r="L101" i="5"/>
  <c r="E94" i="5"/>
  <c r="H52" i="6"/>
  <c r="F78" i="5"/>
  <c r="K78" i="5"/>
  <c r="K285" i="5"/>
  <c r="F285" i="5"/>
  <c r="E7" i="6"/>
  <c r="H7" i="6" s="1"/>
  <c r="L38" i="5"/>
  <c r="E9" i="6"/>
  <c r="H9" i="6" s="1"/>
  <c r="L51" i="5"/>
  <c r="E8" i="6"/>
  <c r="H8" i="6" s="1"/>
  <c r="L44" i="5"/>
  <c r="J31" i="5"/>
  <c r="K31" i="5"/>
  <c r="E6" i="6"/>
  <c r="J21" i="5"/>
  <c r="K21" i="5"/>
  <c r="E5" i="6"/>
  <c r="J11" i="5"/>
  <c r="K11" i="5"/>
  <c r="E4" i="6"/>
  <c r="E29" i="6"/>
  <c r="H29" i="6" s="1"/>
  <c r="L175" i="5"/>
  <c r="E20" i="3" l="1"/>
  <c r="E19" i="3"/>
  <c r="E22" i="3"/>
  <c r="E18" i="3"/>
  <c r="E21" i="3"/>
  <c r="H528" i="5"/>
  <c r="L526" i="5"/>
  <c r="E239" i="5"/>
  <c r="F230" i="5"/>
  <c r="K230" i="5"/>
  <c r="L213" i="5"/>
  <c r="F217" i="5"/>
  <c r="F210" i="5"/>
  <c r="L208" i="5"/>
  <c r="F205" i="5"/>
  <c r="L203" i="5"/>
  <c r="F423" i="5"/>
  <c r="K423" i="5"/>
  <c r="L378" i="5"/>
  <c r="E62" i="6"/>
  <c r="F129" i="5"/>
  <c r="K129" i="5"/>
  <c r="H22" i="6"/>
  <c r="L124" i="5"/>
  <c r="F143" i="5"/>
  <c r="K143" i="5"/>
  <c r="K94" i="5"/>
  <c r="F94" i="5"/>
  <c r="F80" i="5"/>
  <c r="L78" i="5"/>
  <c r="L285" i="5"/>
  <c r="F287" i="5"/>
  <c r="J32" i="5"/>
  <c r="L31" i="5"/>
  <c r="J22" i="5"/>
  <c r="L21" i="5"/>
  <c r="J12" i="5"/>
  <c r="L11" i="5"/>
  <c r="E23" i="3" l="1"/>
  <c r="F83" i="6"/>
  <c r="L528" i="5"/>
  <c r="F239" i="5"/>
  <c r="L230" i="5"/>
  <c r="F231" i="5"/>
  <c r="E37" i="6"/>
  <c r="H37" i="6" s="1"/>
  <c r="L217" i="5"/>
  <c r="E36" i="6"/>
  <c r="H36" i="6" s="1"/>
  <c r="L210" i="5"/>
  <c r="E35" i="6"/>
  <c r="H35" i="6" s="1"/>
  <c r="L205" i="5"/>
  <c r="L423" i="5"/>
  <c r="F424" i="5"/>
  <c r="E148" i="5"/>
  <c r="E136" i="5"/>
  <c r="E164" i="5"/>
  <c r="E179" i="5"/>
  <c r="E184" i="5"/>
  <c r="H62" i="6"/>
  <c r="E156" i="5"/>
  <c r="L129" i="5"/>
  <c r="F130" i="5"/>
  <c r="F144" i="5"/>
  <c r="L143" i="5"/>
  <c r="F95" i="5"/>
  <c r="L94" i="5"/>
  <c r="E14" i="6"/>
  <c r="H14" i="6" s="1"/>
  <c r="L80" i="5"/>
  <c r="L287" i="5"/>
  <c r="E48" i="6"/>
  <c r="G6" i="6"/>
  <c r="H6" i="6" s="1"/>
  <c r="L32" i="5"/>
  <c r="G5" i="6"/>
  <c r="H5" i="6" s="1"/>
  <c r="L22" i="5"/>
  <c r="G4" i="6"/>
  <c r="H4" i="6" s="1"/>
  <c r="L12" i="5"/>
  <c r="E24" i="3" l="1"/>
  <c r="G239" i="5"/>
  <c r="H83" i="6"/>
  <c r="F241" i="5"/>
  <c r="E40" i="6"/>
  <c r="H40" i="6" s="1"/>
  <c r="L231" i="5"/>
  <c r="L424" i="5"/>
  <c r="E68" i="6"/>
  <c r="K179" i="5"/>
  <c r="F179" i="5"/>
  <c r="F156" i="5"/>
  <c r="K156" i="5"/>
  <c r="K164" i="5"/>
  <c r="F164" i="5"/>
  <c r="F136" i="5"/>
  <c r="K136" i="5"/>
  <c r="F184" i="5"/>
  <c r="K184" i="5"/>
  <c r="F148" i="5"/>
  <c r="K148" i="5"/>
  <c r="E23" i="6"/>
  <c r="H23" i="6" s="1"/>
  <c r="L130" i="5"/>
  <c r="E25" i="6"/>
  <c r="H25" i="6" s="1"/>
  <c r="L144" i="5"/>
  <c r="E17" i="6"/>
  <c r="H17" i="6" s="1"/>
  <c r="L95" i="5"/>
  <c r="H48" i="6"/>
  <c r="E58" i="5"/>
  <c r="E25" i="3" l="1"/>
  <c r="E26" i="3" s="1"/>
  <c r="H239" i="5"/>
  <c r="K239" i="5"/>
  <c r="E42" i="6"/>
  <c r="H68" i="6"/>
  <c r="E199" i="5"/>
  <c r="L156" i="5"/>
  <c r="F160" i="5"/>
  <c r="F152" i="5"/>
  <c r="L148" i="5"/>
  <c r="F168" i="5"/>
  <c r="L164" i="5"/>
  <c r="L179" i="5"/>
  <c r="F180" i="5"/>
  <c r="L136" i="5"/>
  <c r="F137" i="5"/>
  <c r="F185" i="5"/>
  <c r="L184" i="5"/>
  <c r="K58" i="5"/>
  <c r="F58" i="5"/>
  <c r="E28" i="3" l="1"/>
  <c r="H241" i="5"/>
  <c r="L239" i="5"/>
  <c r="F199" i="5"/>
  <c r="K199" i="5"/>
  <c r="L185" i="5"/>
  <c r="E31" i="6"/>
  <c r="H31" i="6" s="1"/>
  <c r="L180" i="5"/>
  <c r="E30" i="6"/>
  <c r="H30" i="6" s="1"/>
  <c r="E26" i="6"/>
  <c r="H26" i="6" s="1"/>
  <c r="L152" i="5"/>
  <c r="E24" i="6"/>
  <c r="H24" i="6" s="1"/>
  <c r="L137" i="5"/>
  <c r="E27" i="6"/>
  <c r="H27" i="6" s="1"/>
  <c r="L160" i="5"/>
  <c r="E28" i="6"/>
  <c r="H28" i="6" s="1"/>
  <c r="L168" i="5"/>
  <c r="F59" i="5"/>
  <c r="L58" i="5"/>
  <c r="E29" i="3" l="1"/>
  <c r="E30" i="3" s="1"/>
  <c r="E33" i="3" s="1"/>
  <c r="F42" i="6"/>
  <c r="H42" i="6" s="1"/>
  <c r="L241" i="5"/>
  <c r="L199" i="5"/>
  <c r="F200" i="5"/>
  <c r="L59" i="5"/>
  <c r="E11" i="6"/>
  <c r="H11" i="6" s="1"/>
  <c r="L200" i="5" l="1"/>
  <c r="E34" i="6"/>
  <c r="H34" i="6" s="1"/>
</calcChain>
</file>

<file path=xl/sharedStrings.xml><?xml version="1.0" encoding="utf-8"?>
<sst xmlns="http://schemas.openxmlformats.org/spreadsheetml/2006/main" count="8573" uniqueCount="1403">
  <si>
    <t>공 종 별 집 계 표</t>
  </si>
  <si>
    <t>[ 통영시 케이블카 상부역사 전망대 설치공사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</si>
  <si>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</si>
  <si>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</si>
  <si>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</si>
  <si>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</si>
  <si>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</si>
  <si>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</si>
  <si>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</si>
  <si>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</si>
  <si>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</si>
  <si>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</si>
  <si>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</si>
  <si>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</si>
  <si>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</si>
  <si>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</si>
  <si>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</si>
  <si>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</si>
  <si>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</si>
  <si>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</si>
  <si>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</si>
  <si>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</si>
  <si>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</si>
  <si>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</si>
  <si>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</si>
  <si>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</si>
  <si>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</si>
  <si>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</si>
  <si>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</si>
  <si>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</si>
  <si>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</si>
  <si>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</si>
  <si>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</si>
  <si>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</si>
  <si>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</si>
  <si>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</si>
  <si>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</si>
  <si>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</si>
  <si>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</si>
  <si>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</si>
  <si>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</si>
  <si>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</si>
  <si>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</si>
  <si>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</si>
  <si>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</si>
  <si>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</si>
  <si>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</si>
  <si>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</si>
  <si>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</si>
  <si>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</si>
  <si>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</si>
  <si>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통영시 케이블카 상부역사 전망대 설치공사</t>
  </si>
  <si>
    <t/>
  </si>
  <si>
    <t>01</t>
  </si>
  <si>
    <t>&lt;</t>
  </si>
  <si>
    <t>0101  상부역사 건축공사</t>
  </si>
  <si>
    <t>0101</t>
  </si>
  <si>
    <t>010101  가  설  공  사</t>
  </si>
  <si>
    <t>010101</t>
  </si>
  <si>
    <t>강관비계매기/쌍줄 10m이하</t>
  </si>
  <si>
    <t>3개월(발판 유)</t>
  </si>
  <si>
    <t>㎡</t>
  </si>
  <si>
    <t>호표 1</t>
  </si>
  <si>
    <t>5396833A07ACC75A6193ED21999D29</t>
  </si>
  <si>
    <t>T</t>
  </si>
  <si>
    <t>F</t>
  </si>
  <si>
    <t>0101015396833A07ACC75A6193ED21999D29</t>
  </si>
  <si>
    <t>강관비계매기/쌍줄 10m초과~20m이하</t>
  </si>
  <si>
    <t>호표 2</t>
  </si>
  <si>
    <t>5396833A07ACC75A6193ED219AA372</t>
  </si>
  <si>
    <t>0101015396833A07ACC75A6193ED219AA372</t>
  </si>
  <si>
    <t>강관비계매기/쌍줄 20m초과~30m이하</t>
  </si>
  <si>
    <t>호표 3</t>
  </si>
  <si>
    <t>5396833A07ACC75A6193ED219B4AFC</t>
  </si>
  <si>
    <t>0101015396833A07ACC75A6193ED219B4AFC</t>
  </si>
  <si>
    <t>내부수평비계(틀비계)</t>
  </si>
  <si>
    <t>H=8.0M(발판 유)</t>
  </si>
  <si>
    <t>M2</t>
  </si>
  <si>
    <t>호표 4</t>
  </si>
  <si>
    <t>5396833A07ACC75A6181D5210232B7</t>
  </si>
  <si>
    <t>0101015396833A07ACC75A6181D5210232B7</t>
  </si>
  <si>
    <t>H=10.0M(발판 유)</t>
  </si>
  <si>
    <t>호표 5</t>
  </si>
  <si>
    <t>5396833A07ACC75A6181D5210232B4</t>
  </si>
  <si>
    <t>0101015396833A07ACC75A6181D5210232B4</t>
  </si>
  <si>
    <t>H=20.0M(발판 유)</t>
  </si>
  <si>
    <t>호표 6</t>
  </si>
  <si>
    <t>5396833A07ACC75A6181D5210232B5</t>
  </si>
  <si>
    <t>0101015396833A07ACC75A6181D5210232B5</t>
  </si>
  <si>
    <t>건축물현장정리</t>
  </si>
  <si>
    <t>철골조</t>
  </si>
  <si>
    <t>호표 7</t>
  </si>
  <si>
    <t>5396833F071010366C0BE72B317646</t>
  </si>
  <si>
    <t>0101015396833F071010366C0BE72B317646</t>
  </si>
  <si>
    <t>[ 합           계 ]</t>
  </si>
  <si>
    <t>TOTAL</t>
  </si>
  <si>
    <t>010102  철근콘크리트공사</t>
  </si>
  <si>
    <t>010102</t>
  </si>
  <si>
    <t>수팽창지수고무</t>
  </si>
  <si>
    <t>수팽창지수고무, KCH2010, 시공조인트용BOX연결</t>
  </si>
  <si>
    <t>M</t>
  </si>
  <si>
    <t>549A735D077B8B776EE3B220B009350DFC4BE4</t>
  </si>
  <si>
    <t>010102549A735D077B8B776EE3B220B009350DFC4BE4</t>
  </si>
  <si>
    <t>철근콘크리트용봉강</t>
  </si>
  <si>
    <t>철근콘크리트용봉강, 이형봉강(SD350/400), HD-13, 지정장소도</t>
  </si>
  <si>
    <t>TON</t>
  </si>
  <si>
    <t>54B523620773476160057827DDCA912421D06F</t>
  </si>
  <si>
    <t>01010254B523620773476160057827DDCA912421D06F</t>
  </si>
  <si>
    <t>레미콘</t>
  </si>
  <si>
    <t>레미콘, 경남(거제, 통영권), 25-24-12</t>
  </si>
  <si>
    <t>M3</t>
  </si>
  <si>
    <t>54B523620772BEED6F79612FFA9A805030D034</t>
  </si>
  <si>
    <t>01010254B523620772BEED6F79612FFA9A805030D034</t>
  </si>
  <si>
    <t>도막형바닥재/관급</t>
  </si>
  <si>
    <t>정석케미칼, MSE-A02, t1.5mm, MMA, 스텐실</t>
  </si>
  <si>
    <t>관급자재</t>
  </si>
  <si>
    <t>54B5236207761BCE63647D2BBC9BEEFAAF1024</t>
  </si>
  <si>
    <t>01010254B5236207761BCE63647D2BBC9BEEFAAF1024</t>
  </si>
  <si>
    <t>현장 철근 가공 및 조립</t>
  </si>
  <si>
    <t>보통(할증)</t>
  </si>
  <si>
    <t>호표 8</t>
  </si>
  <si>
    <t>5396D3BE0756E1BC6E351922FAD85E</t>
  </si>
  <si>
    <t>0101025396D3BE0756E1BC6E351922FAD85E</t>
  </si>
  <si>
    <t>기존구조체연결 보강 D10</t>
  </si>
  <si>
    <t>HY-200</t>
  </si>
  <si>
    <t>개소</t>
  </si>
  <si>
    <t>호표 9</t>
  </si>
  <si>
    <t>5396D3BE0752062C6A29E0241CF8C2</t>
  </si>
  <si>
    <t>0101025396D3BE0752062C6A29E0241CF8C2</t>
  </si>
  <si>
    <t>레디믹스트콘크리트 인력운반 타설</t>
  </si>
  <si>
    <t>철근구조물</t>
  </si>
  <si>
    <t>호표 10</t>
  </si>
  <si>
    <t>5396D3BA07FBB09D67C9332625DFA3</t>
  </si>
  <si>
    <t>0101025396D3BA07FBB09D67C9332625DFA3</t>
  </si>
  <si>
    <t>데크플레이트설치</t>
  </si>
  <si>
    <t>페로데크 B TYPE 상부근D13 하부근D13</t>
  </si>
  <si>
    <t>호표 11</t>
  </si>
  <si>
    <t>5396C350074FDA6268B1782855822A</t>
  </si>
  <si>
    <t>0101025396C350074FDA6268B1782855822A</t>
  </si>
  <si>
    <t>010103  철  골  공  사</t>
  </si>
  <si>
    <t>010103</t>
  </si>
  <si>
    <t>ㄱ형강</t>
  </si>
  <si>
    <t>ㄱ형강, 등변, 50*50*4mm</t>
  </si>
  <si>
    <t>kg</t>
  </si>
  <si>
    <t>54B52362077347626276312EE1D4A62B72B5C7</t>
  </si>
  <si>
    <t>01010354B52362077347626276312EE1D4A62B72B5C7</t>
  </si>
  <si>
    <t>H빔</t>
  </si>
  <si>
    <t>H빔, SS400, 350*175*7.0*11.0mm</t>
  </si>
  <si>
    <t>54B523620773476067A9612DB0DEF23725682B</t>
  </si>
  <si>
    <t>01010354B523620773476067A9612DB0DEF23725682B</t>
  </si>
  <si>
    <t>H빔, SS400, 488*300*11.0*18.0mm</t>
  </si>
  <si>
    <t>54B523620773476067A9612DB0DEF237256ADF</t>
  </si>
  <si>
    <t>01010354B523620773476067A9612DB0DEF237256ADF</t>
  </si>
  <si>
    <t>CT형강</t>
  </si>
  <si>
    <t>300*200*11*17</t>
  </si>
  <si>
    <t>54B523620773476067A9612E574AFA3DB2FFCC</t>
  </si>
  <si>
    <t>01010354B523620773476067A9612E574AFA3DB2FFCC</t>
  </si>
  <si>
    <t>일반구조용압연강판</t>
  </si>
  <si>
    <t>일반구조용압연강판, 10mm</t>
  </si>
  <si>
    <t>54B523620773449161DC9C2E7F979134C5AFD8</t>
  </si>
  <si>
    <t>01010354B523620773449161DC9C2E7F979134C5AFD8</t>
  </si>
  <si>
    <t>아연도각관</t>
  </si>
  <si>
    <t>50*50*t2.3mm, 3.338kg/m</t>
  </si>
  <si>
    <t>54C7930C0750CFFC6DCA8926C611F3FAFB090E</t>
  </si>
  <si>
    <t>01010354C7930C0750CFFC6DCA8926C611F3FAFB090E</t>
  </si>
  <si>
    <t>100*50*t2.0mm, 4.504kg/m</t>
  </si>
  <si>
    <t>54C7930C0750CFFC6DCA8926C611F3FAFB0CDB</t>
  </si>
  <si>
    <t>01010354C7930C0750CFFC6DCA8926C611F3FAFB0CDB</t>
  </si>
  <si>
    <t>150*50*t3.2mm, 9.520kg/m</t>
  </si>
  <si>
    <t>54C7930C0750CFFC6DCA8926C611F3FAFB0DE3</t>
  </si>
  <si>
    <t>01010354C7930C0750CFFC6DCA8926C611F3FAFB0DE3</t>
  </si>
  <si>
    <t>진폴</t>
  </si>
  <si>
    <t>가설,해체정비</t>
  </si>
  <si>
    <t>대</t>
  </si>
  <si>
    <t>호표 12</t>
  </si>
  <si>
    <t>5396833807E07E286C090422BDD2F4</t>
  </si>
  <si>
    <t>0101035396833807E07E286C090422BDD2F4</t>
  </si>
  <si>
    <t>수평이동</t>
  </si>
  <si>
    <t>회</t>
  </si>
  <si>
    <t>호표 13</t>
  </si>
  <si>
    <t>5396833807E07E286C090422BDD2F7</t>
  </si>
  <si>
    <t>0101035396833807E07E286C090422BDD2F7</t>
  </si>
  <si>
    <t>스터드볼트설치/자동용접</t>
  </si>
  <si>
    <t>M19*125</t>
  </si>
  <si>
    <t>호표 14</t>
  </si>
  <si>
    <t>5396C354072985D6617AB22A52E35A</t>
  </si>
  <si>
    <t>0101035396C354072985D6617AB22A52E35A</t>
  </si>
  <si>
    <t>철골 가공 조립(적은 구조)</t>
  </si>
  <si>
    <t>Rolled shape, 60ton미만</t>
  </si>
  <si>
    <t>Ton</t>
  </si>
  <si>
    <t>호표 15</t>
  </si>
  <si>
    <t>5396C35507319D936D703C2E242255</t>
  </si>
  <si>
    <t>0101035396C35507319D936D703C2E242255</t>
  </si>
  <si>
    <t>부대철골가공조립(현장)</t>
  </si>
  <si>
    <t>중도리.띠장,캐노피</t>
  </si>
  <si>
    <t>톤</t>
  </si>
  <si>
    <t>호표 16</t>
  </si>
  <si>
    <t>5396C352077B286962083F23E40D31</t>
  </si>
  <si>
    <t>0101035396C352077B286962083F23E40D31</t>
  </si>
  <si>
    <t>철골세우기</t>
  </si>
  <si>
    <t>0~49kg/m2,0∼10ton</t>
  </si>
  <si>
    <t>호표 17</t>
  </si>
  <si>
    <t>5396C3530700CC8A615FF42C0D47DD</t>
  </si>
  <si>
    <t>0101035396C3530700CC8A615FF42C0D47DD</t>
  </si>
  <si>
    <t>010104  지  붕  공  사</t>
  </si>
  <si>
    <t>010104</t>
  </si>
  <si>
    <t>알루미늄 복합패널</t>
  </si>
  <si>
    <t>평판 T=4 불소수지</t>
  </si>
  <si>
    <t>시공도</t>
  </si>
  <si>
    <t>54B5236207761BCE63FAEA245013B6C32CD16C</t>
  </si>
  <si>
    <t>01010454B5236207761BCE63FAEA245013B6C32CD16C</t>
  </si>
  <si>
    <t>곡판 T=4 불소수지</t>
  </si>
  <si>
    <t>54B5236207761BCE63FAEA245013B6C32CD273</t>
  </si>
  <si>
    <t>01010454B5236207761BCE63FAEA245013B6C32CD273</t>
  </si>
  <si>
    <t>수밀코킹(실리콘)</t>
  </si>
  <si>
    <t>10㎜*10㎜</t>
  </si>
  <si>
    <t>호표 18</t>
  </si>
  <si>
    <t>5396136A07A04CE56A129725754AC0</t>
  </si>
  <si>
    <t>0101045396136A07A04CE56A129725754AC0</t>
  </si>
  <si>
    <t>강화접합유리 난간</t>
  </si>
  <si>
    <t>h=1300 기성재포스트 접합유리12mm Φ50.8*2.0mm</t>
  </si>
  <si>
    <t>호표 19</t>
  </si>
  <si>
    <t>539633BA0703FDC56DE4D9251CD75A</t>
  </si>
  <si>
    <t>010104539633BA0703FDC56DE4D9251CD75A</t>
  </si>
  <si>
    <t>스텐레스스틸 난간</t>
  </si>
  <si>
    <t>h=1200 50*9mm Φ19.1*2.0mm-5줄</t>
  </si>
  <si>
    <t>호표 20</t>
  </si>
  <si>
    <t>539633BA0703FDC56DE4D9251CD759</t>
  </si>
  <si>
    <t>010104539633BA0703FDC56DE4D9251CD759</t>
  </si>
  <si>
    <t>점검용링</t>
  </si>
  <si>
    <t>150*150*8t ￠19mm 내경￠100</t>
  </si>
  <si>
    <t>개</t>
  </si>
  <si>
    <t>호표 21</t>
  </si>
  <si>
    <t>539633BA0703FDC56DE4D9251CD75F</t>
  </si>
  <si>
    <t>010104539633BA0703FDC56DE4D9251CD75F</t>
  </si>
  <si>
    <t>스카이웍 바닥유리깔기</t>
  </si>
  <si>
    <t>t=28(10+8+10)3중강하접합유리 5500*3000</t>
  </si>
  <si>
    <t>호표 22</t>
  </si>
  <si>
    <t>539633BA0703FDC56DE4D9251CD6B5</t>
  </si>
  <si>
    <t>010104539633BA0703FDC56DE4D9251CD6B5</t>
  </si>
  <si>
    <t>통로좌측유리칸막이(T12MM(6+6)접합유리)</t>
  </si>
  <si>
    <t>b=4800,h=2500 100*50*1.5T</t>
  </si>
  <si>
    <t>호표 23</t>
  </si>
  <si>
    <t>539633BA0703FDC56DE4D9251CD132</t>
  </si>
  <si>
    <t>010104539633BA0703FDC56DE4D9251CD132</t>
  </si>
  <si>
    <t>b=2400,h=2030 100*50*1.5T</t>
  </si>
  <si>
    <t>호표 24</t>
  </si>
  <si>
    <t>539633BA0703FDC56DE4D9251CD131</t>
  </si>
  <si>
    <t>010104539633BA0703FDC56DE4D9251CD131</t>
  </si>
  <si>
    <t>스텐레스스틸점검구(바닥매입)</t>
  </si>
  <si>
    <t>1000*800*6T(무늬강판) 기존철거포함</t>
  </si>
  <si>
    <t>호표 25</t>
  </si>
  <si>
    <t>539633BA0703FDC56DE4D9251CD02D</t>
  </si>
  <si>
    <t>010104539633BA0703FDC56DE4D9251CD02D</t>
  </si>
  <si>
    <t>리얼징크지붕잇기(75MM그라스울파넬)</t>
  </si>
  <si>
    <t>상:리얼징크,하:0.6T아연도금강판)</t>
  </si>
  <si>
    <t>호표 26</t>
  </si>
  <si>
    <t>5396235307A871986A85C922CD85FB</t>
  </si>
  <si>
    <t>0101045396235307A871986A85C922CD85FB</t>
  </si>
  <si>
    <t>바닥유리설치용각관</t>
  </si>
  <si>
    <t>SST 40*110*3T</t>
  </si>
  <si>
    <t>호표 27</t>
  </si>
  <si>
    <t>5396235307A871986A85C922CD8680</t>
  </si>
  <si>
    <t>0101045396235307A871986A85C922CD8680</t>
  </si>
  <si>
    <t>SST 150*110*3T</t>
  </si>
  <si>
    <t>호표 28</t>
  </si>
  <si>
    <t>5396235307A871986A85C922CD8683</t>
  </si>
  <si>
    <t>0101045396235307A871986A85C922CD8683</t>
  </si>
  <si>
    <t>선홈통(강관) 설치</t>
  </si>
  <si>
    <t>101.6mm, 스테인리스관</t>
  </si>
  <si>
    <t>호표 29</t>
  </si>
  <si>
    <t>5396235007D491D26ABC332E09BC84</t>
  </si>
  <si>
    <t>0101045396235007D491D26ABC332E09BC84</t>
  </si>
  <si>
    <t>루프드레인설치</t>
  </si>
  <si>
    <t>수직형, D100㎜</t>
  </si>
  <si>
    <t>호표 30</t>
  </si>
  <si>
    <t>5396235107FD6AD5611015290D6E45</t>
  </si>
  <si>
    <t>0101045396235107FD6AD5611015290D6E45</t>
  </si>
  <si>
    <t>처마후레싱</t>
  </si>
  <si>
    <t>0.6T C/S 150+75+50</t>
  </si>
  <si>
    <t>호표 31</t>
  </si>
  <si>
    <t>539663EF0709B7AC68E9B029282FAA</t>
  </si>
  <si>
    <t>010104539663EF0709B7AC68E9B029282FAA</t>
  </si>
  <si>
    <t>010105  칠    공    사</t>
  </si>
  <si>
    <t>010105</t>
  </si>
  <si>
    <t>녹막이페인트(붓칠)</t>
  </si>
  <si>
    <t>철재면, 1회, 1종</t>
  </si>
  <si>
    <t>호표 32</t>
  </si>
  <si>
    <t>539673D507A3A966640BC72D68863A</t>
  </si>
  <si>
    <t>010105539673D507A3A966640BC72D68863A</t>
  </si>
  <si>
    <t>우레탄도장(붓칠)/신설</t>
  </si>
  <si>
    <t>철재면, 3회. 1급</t>
  </si>
  <si>
    <t>호표 33</t>
  </si>
  <si>
    <t>539673D6074864376DD27021FA7804</t>
  </si>
  <si>
    <t>010105539673D6074864376DD27021FA7804</t>
  </si>
  <si>
    <t>우레탄도장(붓칠)/기존철골도장</t>
  </si>
  <si>
    <t>철재면, 3회. 1급(바탕정리포함)</t>
  </si>
  <si>
    <t>호표 34</t>
  </si>
  <si>
    <t>539673D6074864376DD27021FA7807</t>
  </si>
  <si>
    <t>010105539673D6074864376DD27021FA7807</t>
  </si>
  <si>
    <t>010106  철  거  공  사</t>
  </si>
  <si>
    <t>010106</t>
  </si>
  <si>
    <t>철강설</t>
  </si>
  <si>
    <t>철강설, 고철, 작업설부산물</t>
  </si>
  <si>
    <t>수집상차도</t>
  </si>
  <si>
    <t>549A438907976C316D6CA0261F24761DFE9471</t>
  </si>
  <si>
    <t>010106549A438907976C316D6CA0261F24761DFE9471</t>
  </si>
  <si>
    <t>75MM샌드위치판넬철거</t>
  </si>
  <si>
    <t>(0.6+0.6)*7.86+75*0.08=15.432(16KG/M2)</t>
  </si>
  <si>
    <t>호표 35</t>
  </si>
  <si>
    <t>539783A60718D126698300242B1B8A</t>
  </si>
  <si>
    <t>010106539783A60718D126698300242B1B8A</t>
  </si>
  <si>
    <t>점검구철거</t>
  </si>
  <si>
    <t>1100*800*6T</t>
  </si>
  <si>
    <t>EA</t>
  </si>
  <si>
    <t>호표 36</t>
  </si>
  <si>
    <t>539783A60718D126698300242B1B89</t>
  </si>
  <si>
    <t>010106539783A60718D126698300242B1B89</t>
  </si>
  <si>
    <t>콘크리트난간철거</t>
  </si>
  <si>
    <t>호표 37</t>
  </si>
  <si>
    <t>539783A60718D126698300242B1B88</t>
  </si>
  <si>
    <t>010106539783A60718D126698300242B1B88</t>
  </si>
  <si>
    <t>핸드레일철거</t>
  </si>
  <si>
    <t>￠100 스텐파이프</t>
  </si>
  <si>
    <t>호표 38</t>
  </si>
  <si>
    <t>539783A60718D126698300242B1B8F</t>
  </si>
  <si>
    <t>010106539783A60718D126698300242B1B8F</t>
  </si>
  <si>
    <t>기존BRACE철거</t>
  </si>
  <si>
    <t>ㅣ-100*100*10</t>
  </si>
  <si>
    <t>호표 39</t>
  </si>
  <si>
    <t>539783A60718D126698300242B1B8E</t>
  </si>
  <si>
    <t>010106539783A60718D126698300242B1B8E</t>
  </si>
  <si>
    <t>010107  관급자설치관급대</t>
  </si>
  <si>
    <t>010107</t>
  </si>
  <si>
    <t>4</t>
  </si>
  <si>
    <t>식별번호22993552</t>
  </si>
  <si>
    <t>01010754B5236207761BCE63647D2BBC9BEEFAAF1024</t>
  </si>
  <si>
    <t>010108  건설폐기물처리비</t>
  </si>
  <si>
    <t>010108</t>
  </si>
  <si>
    <t>8</t>
  </si>
  <si>
    <t>혼합건설폐기물</t>
  </si>
  <si>
    <t>불연성 건설폐기물에 가연성 5% 이하 혼합</t>
  </si>
  <si>
    <t>5396833F0710138B6E76702E6A435A</t>
  </si>
  <si>
    <t>0101085396833F0710138B6E76702E6A435A</t>
  </si>
  <si>
    <t>건설폐기물 상차 및 운반비 - 중량 기준</t>
  </si>
  <si>
    <t>중간처리 대상, 15ton 덤프트럭, 30km</t>
  </si>
  <si>
    <t>5396833F0710138A6DE4852B7917AC</t>
  </si>
  <si>
    <t>0101085396833F0710138A6DE4852B7917AC</t>
  </si>
  <si>
    <t>010109  재자운반비(헬기)</t>
  </si>
  <si>
    <t>010109</t>
  </si>
  <si>
    <t>9</t>
  </si>
  <si>
    <t>항공이동비(BELL-214B1)</t>
  </si>
  <si>
    <t>식</t>
  </si>
  <si>
    <t>5222F391076ADD5567C9FC2EA9DB8E4E3BB06F</t>
  </si>
  <si>
    <t>0101095222F391076ADD5567C9FC2EA9DB8E4E3BB06F</t>
  </si>
  <si>
    <t>항공이동비(KA-32A)</t>
  </si>
  <si>
    <t>5222F391076ADD5567C9FC2EA9DB8E4E3BB068</t>
  </si>
  <si>
    <t>0101095222F391076ADD5567C9FC2EA9DB8E4E3BB068</t>
  </si>
  <si>
    <t>항공운반비</t>
  </si>
  <si>
    <t>기존판넬운반(482.2M2*16KG)</t>
  </si>
  <si>
    <t>5222F391076ADD5567C9FC2EA9DB8E4E3BB06C</t>
  </si>
  <si>
    <t>0101095222F391076ADD5567C9FC2EA9DB8E4E3BB06C</t>
  </si>
  <si>
    <t>페로데크운반(311.8M2*18KG)</t>
  </si>
  <si>
    <t>5222F391076ADD5567C9FC2EA9DB8E4E3BB06D</t>
  </si>
  <si>
    <t>0101095222F391076ADD5567C9FC2EA9DB8E4E3BB06D</t>
  </si>
  <si>
    <t>레미콘(45.7M3*2.3)</t>
  </si>
  <si>
    <t>5222F391076ADD5567C9FC2EA9DB8E4E3BB06A</t>
  </si>
  <si>
    <t>0101095222F391076ADD5567C9FC2EA9DB8E4E3BB06A</t>
  </si>
  <si>
    <t>철근(2.48T)</t>
  </si>
  <si>
    <t>5222F391076ADD5567C9FC2EA9DB8E4E3BB06B</t>
  </si>
  <si>
    <t>0101095222F391076ADD5567C9FC2EA9DB8E4E3BB06B</t>
  </si>
  <si>
    <t>소    계</t>
  </si>
  <si>
    <t>52234376079D47686DEBC124892C</t>
  </si>
  <si>
    <t>01010952234376079D47686DEBC124892C</t>
  </si>
  <si>
    <t>부가가치세</t>
  </si>
  <si>
    <t>경비의 10%</t>
  </si>
  <si>
    <t>528863C8071097236F56EF2AAA13001</t>
  </si>
  <si>
    <t>010109528863C8071097236F56EF2AAA13001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</si>
  <si>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</si>
  <si>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</si>
  <si>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</si>
  <si>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</si>
  <si>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</si>
  <si>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</si>
  <si>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</si>
  <si>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</si>
  <si>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</si>
  <si>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</si>
  <si>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</si>
  <si>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</si>
  <si>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</si>
  <si>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</si>
  <si>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</si>
  <si>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</si>
  <si>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</si>
  <si>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</si>
  <si>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</si>
  <si>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</si>
  <si>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강관비계매기/쌍줄 10m이하  3개월(발판 유)  ㎡     ( 호표 1 )</t>
  </si>
  <si>
    <t>강관비계</t>
  </si>
  <si>
    <t>강관비계, 비계파이프, 48.6*2.3mm</t>
  </si>
  <si>
    <t>54B52362077AF4AD67053F21B8EAE6F71BF454</t>
  </si>
  <si>
    <t>5396833A07ACC75A6193ED21999D2954B52362077AF4AD67053F21B8EAE6F71BF454</t>
  </si>
  <si>
    <t>강관비계 부속철물</t>
  </si>
  <si>
    <t>이음철물, 연결핀</t>
  </si>
  <si>
    <t>54B52362077AF4AD67053F21B8EAE6F71AEC5C</t>
  </si>
  <si>
    <t>5396833A07ACC75A6193ED21999D2954B52362077AF4AD67053F21B8EAE6F71AEC5C</t>
  </si>
  <si>
    <t>조임철물, 직교 및 가새</t>
  </si>
  <si>
    <t>54B52362077AF4AD67053F21B8EAE6F71AEC5F</t>
  </si>
  <si>
    <t>5396833A07ACC75A6193ED21999D2954B52362077AF4AD67053F21B8EAE6F71AEC5F</t>
  </si>
  <si>
    <t>받침철물</t>
  </si>
  <si>
    <t>54B52362077AF4AD67053F21B8EAE6F71AEC59</t>
  </si>
  <si>
    <t>5396833A07ACC75A6193ED21999D2954B52362077AF4AD67053F21B8EAE6F71AEC59</t>
  </si>
  <si>
    <t>앙카용철물</t>
  </si>
  <si>
    <t>54B52362077AF4AD67053F21B8EAE6F71AEC58</t>
  </si>
  <si>
    <t>5396833A07ACC75A6193ED21999D2954B52362077AF4AD67053F21B8EAE6F71AEC58</t>
  </si>
  <si>
    <t>안전발판</t>
  </si>
  <si>
    <t>PSP, 3040*420*3mm</t>
  </si>
  <si>
    <t>매</t>
  </si>
  <si>
    <t>54A483BC07F5244E633C7D2FCEE9A16A3691C3</t>
  </si>
  <si>
    <t>5396833A07ACC75A6193ED21999D2954A483BC07F5244E633C7D2FCEE9A16A3691C3</t>
  </si>
  <si>
    <t>강관비계(쌍줄) 설치 및 해체</t>
  </si>
  <si>
    <t>10m이하</t>
  </si>
  <si>
    <t>호표 40</t>
  </si>
  <si>
    <t>5396833A07ACC75A6193FF28A25EA0</t>
  </si>
  <si>
    <t>5396833A07ACC75A6193ED21999D295396833A07ACC75A6193FF28A25EA0</t>
  </si>
  <si>
    <t xml:space="preserve"> [ 합          계 ]</t>
  </si>
  <si>
    <t>강관비계매기/쌍줄 10m초과~20m이하  3개월(발판 유)  ㎡     ( 호표 2 )</t>
  </si>
  <si>
    <t>5396833A07ACC75A6193ED219AA37254B52362077AF4AD67053F21B8EAE6F71BF454</t>
  </si>
  <si>
    <t>5396833A07ACC75A6193ED219AA37254B52362077AF4AD67053F21B8EAE6F71AEC5C</t>
  </si>
  <si>
    <t>5396833A07ACC75A6193ED219AA37254B52362077AF4AD67053F21B8EAE6F71AEC5F</t>
  </si>
  <si>
    <t>5396833A07ACC75A6193ED219AA37254B52362077AF4AD67053F21B8EAE6F71AEC59</t>
  </si>
  <si>
    <t>5396833A07ACC75A6193ED219AA37254B52362077AF4AD67053F21B8EAE6F71AEC58</t>
  </si>
  <si>
    <t>5396833A07ACC75A6193ED219AA37254A483BC07F5244E633C7D2FCEE9A16A3691C3</t>
  </si>
  <si>
    <t>10m초과~20m이하</t>
  </si>
  <si>
    <t>호표 41</t>
  </si>
  <si>
    <t>5396833A07ACC75A6193FF28A25D99</t>
  </si>
  <si>
    <t>5396833A07ACC75A6193ED219AA3725396833A07ACC75A6193FF28A25D99</t>
  </si>
  <si>
    <t>강관비계매기/쌍줄 20m초과~30m이하  3개월(발판 유)  ㎡     ( 호표 3 )</t>
  </si>
  <si>
    <t>5396833A07ACC75A6193ED219B4AFC54B52362077AF4AD67053F21B8EAE6F71BF454</t>
  </si>
  <si>
    <t>5396833A07ACC75A6193ED219B4AFC54B52362077AF4AD67053F21B8EAE6F71AEC5C</t>
  </si>
  <si>
    <t>5396833A07ACC75A6193ED219B4AFC54B52362077AF4AD67053F21B8EAE6F71AEC5F</t>
  </si>
  <si>
    <t>5396833A07ACC75A6193ED219B4AFC54B52362077AF4AD67053F21B8EAE6F71AEC59</t>
  </si>
  <si>
    <t>5396833A07ACC75A6193ED219B4AFC54B52362077AF4AD67053F21B8EAE6F71AEC58</t>
  </si>
  <si>
    <t>5396833A07ACC75A6193ED219B4AFC54A483BC07F5244E633C7D2FCEE9A16A3691C3</t>
  </si>
  <si>
    <t>20m초과~30m이하 -</t>
  </si>
  <si>
    <t>호표 42</t>
  </si>
  <si>
    <t>5396833A07ACC75A6193FF28A25CF3</t>
  </si>
  <si>
    <t>5396833A07ACC75A6193ED219B4AFC5396833A07ACC75A6193FF28A25CF3</t>
  </si>
  <si>
    <t>내부수평비계(틀비계)  H=8.0M(발판 유)  M2     ( 호표 4 )</t>
  </si>
  <si>
    <t>강관틀 비계매기</t>
  </si>
  <si>
    <t>10m 이하</t>
  </si>
  <si>
    <t>호표 43</t>
  </si>
  <si>
    <t>5396833A07ACC75A61EA4A2DFB0217</t>
  </si>
  <si>
    <t>5396833A07ACC75A6181D5210232B75396833A07ACC75A61EA4A2DFB0217</t>
  </si>
  <si>
    <t>경사면소운반30%</t>
  </si>
  <si>
    <t>인력품의 30%</t>
  </si>
  <si>
    <t>5396833A07ACC75A6181D5210232B7528863C8071097236F56EF2AAA13001</t>
  </si>
  <si>
    <t>5396833A07ACC75A6181D5210232B754A483BC07F5244E633C7D2FCEE9A16A3691C3</t>
  </si>
  <si>
    <t>내부수평비계(틀비계)  H=10.0M(발판 유)  M2     ( 호표 5 )</t>
  </si>
  <si>
    <t>5396833A07ACC75A6181D5210232B45396833A07ACC75A61EA4A2DFB0217</t>
  </si>
  <si>
    <t>5396833A07ACC75A6181D5210232B4528863C8071097236F56EF2AAA13001</t>
  </si>
  <si>
    <t>5396833A07ACC75A6181D5210232B454A483BC07F5244E633C7D2FCEE9A16A3691C3</t>
  </si>
  <si>
    <t>내부수평비계(틀비계)  H=20.0M(발판 유)  M2     ( 호표 6 )</t>
  </si>
  <si>
    <t>5396833A07ACC75A6181D5210232B55396833A07ACC75A61EA4A2DFB0217</t>
  </si>
  <si>
    <t>10m 초과 ~ 20m 이하</t>
  </si>
  <si>
    <t>호표 44</t>
  </si>
  <si>
    <t>5396833A07ACC75A61EA4A2DF84D49</t>
  </si>
  <si>
    <t>5396833A07ACC75A6181D5210232B55396833A07ACC75A61EA4A2DF84D49</t>
  </si>
  <si>
    <t>5396833A07ACC75A6181D5210232B5528863C8071097236F56EF2AAA13001</t>
  </si>
  <si>
    <t>5396833A07ACC75A6181D5210232B554A483BC07F5244E633C7D2FCEE9A16A3691C3</t>
  </si>
  <si>
    <t>건축물현장정리  철골조  M2     ( 호표 7 )</t>
  </si>
  <si>
    <t>보통인부</t>
  </si>
  <si>
    <t>일반공사 직종</t>
  </si>
  <si>
    <t>인</t>
  </si>
  <si>
    <t>5349733B0716430E6C5B1F2CD335903E2D9E6A</t>
  </si>
  <si>
    <t>5396833F071010366C0BE72B3176465349733B0716430E6C5B1F2CD335903E2D9E6A</t>
  </si>
  <si>
    <t>현장 철근 가공 및 조립  보통(할증)  TON     ( 호표 8 )</t>
  </si>
  <si>
    <t>보통(미할증)</t>
  </si>
  <si>
    <t>호표 45</t>
  </si>
  <si>
    <t>5396D3BE0756E1BC6E35082B88E13A</t>
  </si>
  <si>
    <t>5396D3BE0756E1BC6E351922FAD85E5396D3BE0756E1BC6E35082B88E13A</t>
  </si>
  <si>
    <t>기존구조체연결 보강 D10  HY-200  개소     ( 호표 9 )</t>
  </si>
  <si>
    <t>TE 16</t>
  </si>
  <si>
    <t>함마드릴</t>
  </si>
  <si>
    <t>54B52362077572A96FB93B2915AAF1568D7D32</t>
  </si>
  <si>
    <t>5396D3BE0752062C6A29E0241CF8C254B52362077572A96FB93B2915AAF1568D7D32</t>
  </si>
  <si>
    <t>TE-C3X 14/27</t>
  </si>
  <si>
    <t>드릴비트</t>
  </si>
  <si>
    <t>54B52362077572A96FB93B2915AAF1568D7D3C</t>
  </si>
  <si>
    <t>5396D3BE0752062C6A29E0241CF8C254B52362077572A96FB93B2915AAF1568D7D3C</t>
  </si>
  <si>
    <t>HY 200</t>
  </si>
  <si>
    <t>케미컬약액</t>
  </si>
  <si>
    <t>ML</t>
  </si>
  <si>
    <t>54B52362077572A96FB93B2915AAF1568D7D3B</t>
  </si>
  <si>
    <t>5396D3BE0752062C6A29E0241CF8C254B52362077572A96FB93B2915AAF1568D7D3B</t>
  </si>
  <si>
    <t>MD 2000</t>
  </si>
  <si>
    <t>주입건</t>
  </si>
  <si>
    <t>54B52362077572A96FB93B2915AAF1568D7C11</t>
  </si>
  <si>
    <t>5396D3BE0752062C6A29E0241CF8C254B52362077572A96FB93B2915AAF1568D7C11</t>
  </si>
  <si>
    <t>착암공</t>
  </si>
  <si>
    <t>5349733B0716430E6C5B1F2CD335903E2D9F0B</t>
  </si>
  <si>
    <t>5396D3BE0752062C6A29E0241CF8C25349733B0716430E6C5B1F2CD335903E2D9F0B</t>
  </si>
  <si>
    <t>특별인부</t>
  </si>
  <si>
    <t>5349733B0716430E6C5B1F2CD335903E2D9E6B</t>
  </si>
  <si>
    <t>5396D3BE0752062C6A29E0241CF8C25349733B0716430E6C5B1F2CD335903E2D9E6B</t>
  </si>
  <si>
    <t>5396D3BE0752062C6A29E0241CF8C25349733B0716430E6C5B1F2CD335903E2D9E6A</t>
  </si>
  <si>
    <t>레디믹스트콘크리트 인력운반 타설  철근구조물  M3     ( 호표 10 )</t>
  </si>
  <si>
    <t>콘크리트공</t>
  </si>
  <si>
    <t>5349733B0716430E6C5B1F2CD335903E2D9F0D</t>
  </si>
  <si>
    <t>5396D3BA07FBB09D67C9332625DFA35349733B0716430E6C5B1F2CD335903E2D9F0D</t>
  </si>
  <si>
    <t>5396D3BA07FBB09D67C9332625DFA35349733B0716430E6C5B1F2CD335903E2D9E6A</t>
  </si>
  <si>
    <t>공구손료</t>
  </si>
  <si>
    <t>인력품의 2%</t>
  </si>
  <si>
    <t>5396D3BA07FBB09D67C9332625DFA3528863C8071097236F56EF2AAA13001</t>
  </si>
  <si>
    <t>데크플레이트설치  페로데크 B TYPE 상부근D13 하부근D13  M2     ( 호표 11 )</t>
  </si>
  <si>
    <t>10층이하(자재별도)</t>
  </si>
  <si>
    <t>호표 48</t>
  </si>
  <si>
    <t>5396C350074FDA6268B1782855822B</t>
  </si>
  <si>
    <t>5396C350074FDA6268B1782855822A5396C350074FDA6268B1782855822B</t>
  </si>
  <si>
    <t>FERRO DECK</t>
  </si>
  <si>
    <t>B TYPE 상부근D13 하부근D13</t>
  </si>
  <si>
    <t>54B52362077AFCF7631C0B25096BE59D74023C</t>
  </si>
  <si>
    <t>5396C350074FDA6268B1782855822A54B52362077AFCF7631C0B25096BE59D74023C</t>
  </si>
  <si>
    <t>진폴  가설,해체정비  대     ( 호표 12 )</t>
  </si>
  <si>
    <t>비계공</t>
  </si>
  <si>
    <t>5349733B0716430E6C5B1F2CD335903E2D9E6E</t>
  </si>
  <si>
    <t>5396833807E07E286C090422BDD2F45349733B0716430E6C5B1F2CD335903E2D9E6E</t>
  </si>
  <si>
    <t>진폴  수평이동  회     ( 호표 13 )</t>
  </si>
  <si>
    <t>5396833807E07E286C090422BDD2F75349733B0716430E6C5B1F2CD335903E2D9E6E</t>
  </si>
  <si>
    <t>스터드볼트설치/자동용접  M19*125  개소     ( 호표 14 )</t>
  </si>
  <si>
    <t>용접스터드</t>
  </si>
  <si>
    <t>용접스터드, 머리형, M19*125mm, 자동</t>
  </si>
  <si>
    <t>54B5330B07ACF2286AD23121E21461C88951F6</t>
  </si>
  <si>
    <t>5396C354072985D6617AB22A52E35A54B5330B07ACF2286AD23121E21461C88951F6</t>
  </si>
  <si>
    <t>잡재료</t>
  </si>
  <si>
    <t>주재료비의 5%</t>
  </si>
  <si>
    <t>5396C354072985D6617AB22A52E35A528863C8071097236F56EF2AAA13001</t>
  </si>
  <si>
    <t>주재료 별도</t>
  </si>
  <si>
    <t>호표 49</t>
  </si>
  <si>
    <t>5396C354072985D763EB5F2446BCAD</t>
  </si>
  <si>
    <t>5396C354072985D6617AB22A52E35A5396C354072985D763EB5F2446BCAD</t>
  </si>
  <si>
    <t>철골 가공 조립(적은 구조)  Rolled shape, 60ton미만  Ton     ( 호표 15 )</t>
  </si>
  <si>
    <t>철골공수 산정방법&lt;소요 부자재량&gt;</t>
  </si>
  <si>
    <t>H형강부재(Rolled shape)</t>
  </si>
  <si>
    <t>호표 50</t>
  </si>
  <si>
    <t>5396C35507319D936D703C2FCB6A00</t>
  </si>
  <si>
    <t>5396C35507319D936D703C2E2422555396C35507319D936D703C2FCB6A00</t>
  </si>
  <si>
    <t>철골공</t>
  </si>
  <si>
    <t>5349733B0716430E6C5B1F2CD335903E2D9F0F</t>
  </si>
  <si>
    <t>5396C35507319D936D703C2E2422555349733B0716430E6C5B1F2CD335903E2D9F0F</t>
  </si>
  <si>
    <t>제경비</t>
  </si>
  <si>
    <t>인력품의 60%</t>
  </si>
  <si>
    <t>5396C35507319D936D703C2E242255528863C8071097236F56EF2AAA13001</t>
  </si>
  <si>
    <t>부대철골가공조립(현장)  중도리.띠장,캐노피  톤     ( 호표 16 )</t>
  </si>
  <si>
    <t>5396C352077B286962083F23E40D315349733B0716430E6C5B1F2CD335903E2D9F0F</t>
  </si>
  <si>
    <t>철골세우기  0~49kg/m2,0∼10ton  Ton     ( 호표 17 )</t>
  </si>
  <si>
    <t>육각볼트</t>
  </si>
  <si>
    <t>육각볼트, M20*100</t>
  </si>
  <si>
    <t>54B5330B07ACF078601F91231A214BAEFF6855</t>
  </si>
  <si>
    <t>5396C3530700CC8A615FF42C0D47DD54B5330B07ACF078601F91231A214BAEFF6855</t>
  </si>
  <si>
    <t>철골세우기 - 6층 미만</t>
  </si>
  <si>
    <t>기준 - 볼트 별도 -</t>
  </si>
  <si>
    <t>호표 51</t>
  </si>
  <si>
    <t>5396C3530700CC8A615FF42FC1CCAC</t>
  </si>
  <si>
    <t>5396C3530700CC8A615FF42C0D47DD5396C3530700CC8A615FF42FC1CCAC</t>
  </si>
  <si>
    <t>수밀코킹(실리콘)  10㎜*10㎜  M     ( 호표 18 )</t>
  </si>
  <si>
    <t>실링재</t>
  </si>
  <si>
    <t>실링재, 실리콘, 비초산, 건축외장용, 비오염</t>
  </si>
  <si>
    <t>L</t>
  </si>
  <si>
    <t>54B5330807D70AAA6DCF9022D60F9F1FB1FDAC</t>
  </si>
  <si>
    <t>5396136A07A04CE56A129725754AC054B5330807D70AAA6DCF9022D60F9F1FB1FDAC</t>
  </si>
  <si>
    <t>수밀코킹(시공비)</t>
  </si>
  <si>
    <t>재료비 별도</t>
  </si>
  <si>
    <t>호표 52</t>
  </si>
  <si>
    <t>5396136A07A27DB766EB8121FECAD6</t>
  </si>
  <si>
    <t>5396136A07A04CE56A129725754AC05396136A07A27DB766EB8121FECAD6</t>
  </si>
  <si>
    <t>강화접합유리 난간  h=1300 기성재포스트 접합유리12mm Φ50.8*2.0mm  M     ( 호표 19 )</t>
  </si>
  <si>
    <t>난간용포스트</t>
  </si>
  <si>
    <t>BR-B004 H=1200</t>
  </si>
  <si>
    <t>조</t>
  </si>
  <si>
    <t>54B5236207746C4461EE712EB6B005DD288D9C</t>
  </si>
  <si>
    <t>539633BA0703FDC56DE4D9251CD75A54B5236207746C4461EE712EB6B005DD288D9C</t>
  </si>
  <si>
    <t>투명강화접합유리</t>
  </si>
  <si>
    <t>6CL T/P+1.52PVB+6CL T/P</t>
  </si>
  <si>
    <t>54B5236207746C4461EE712EB75E3FDF5E9E5C</t>
  </si>
  <si>
    <t>539633BA0703FDC56DE4D9251CD75A54B5236207746C4461EE712EB75E3FDF5E9E5C</t>
  </si>
  <si>
    <t>기계구조용스테인리스강관</t>
  </si>
  <si>
    <t>기계구조용스테인리스강관, Φ50.8*2.0mm</t>
  </si>
  <si>
    <t>54C7930C0750CFFC6DCA6E248ED3E4C6666F94</t>
  </si>
  <si>
    <t>539633BA0703FDC56DE4D9251CD75A54C7930C0750CFFC6DCA6E248ED3E4C6666F94</t>
  </si>
  <si>
    <t>유리끼우기 - 판유리</t>
  </si>
  <si>
    <t>10mm 이상</t>
  </si>
  <si>
    <t>호표 53</t>
  </si>
  <si>
    <t>539653810766F2EC67577B28EA6150</t>
  </si>
  <si>
    <t>539633BA0703FDC56DE4D9251CD75A539653810766F2EC67577B28EA6150</t>
  </si>
  <si>
    <t>앵커고정식 난간</t>
  </si>
  <si>
    <t>호표 54</t>
  </si>
  <si>
    <t>539633BA0703FDC66E498E225E91F8</t>
  </si>
  <si>
    <t>539633BA0703FDC56DE4D9251CD75A539633BA0703FDC66E498E225E91F8</t>
  </si>
  <si>
    <t>잡철물제작(스테인리스)</t>
  </si>
  <si>
    <t>보통</t>
  </si>
  <si>
    <t>호표 55</t>
  </si>
  <si>
    <t>539633B407F822AC645066246E8C20</t>
  </si>
  <si>
    <t>539633BA0703FDC56DE4D9251CD75A539633B407F822AC645066246E8C20</t>
  </si>
  <si>
    <t>스텐레스스틸 난간  h=1200 50*9mm Φ19.1*2.0mm-5줄  M     ( 호표 20 )</t>
  </si>
  <si>
    <t>스테인리스강판</t>
  </si>
  <si>
    <t>스테인리스강판, STS304, 9.0mm</t>
  </si>
  <si>
    <t>54B523620773449161DC822737E12B8D01D213</t>
  </si>
  <si>
    <t>539633BA0703FDC56DE4D9251CD75954B523620773449161DC822737E12B8D01D213</t>
  </si>
  <si>
    <t>기계구조용스테인리스강관, Φ19.1*2.0mm</t>
  </si>
  <si>
    <t>54C7930C0750CFFC6DCA6E248ED3E4C6692610</t>
  </si>
  <si>
    <t>539633BA0703FDC56DE4D9251CD75954C7930C0750CFFC6DCA6E248ED3E4C6692610</t>
  </si>
  <si>
    <t>잡철물제작설치(스테인리스)</t>
  </si>
  <si>
    <t>호표 57</t>
  </si>
  <si>
    <t>539633B407F822AC6462882C75F58B</t>
  </si>
  <si>
    <t>539633BA0703FDC56DE4D9251CD759539633B407F822AC6462882C75F58B</t>
  </si>
  <si>
    <t>점검용링  150*150*8t ￠19mm 내경￠100  개     ( 호표 21 )</t>
  </si>
  <si>
    <t>스테인리스강판, STS304, 8.0mm</t>
  </si>
  <si>
    <t>54B523620773449161DC822737E12B8D01D212</t>
  </si>
  <si>
    <t>539633BA0703FDC56DE4D9251CD75F54B523620773449161DC822737E12B8D01D212</t>
  </si>
  <si>
    <t>스테인리스강판, STS304, 12mm</t>
  </si>
  <si>
    <t>54B523620773449161DC822737E12B8D01D21D</t>
  </si>
  <si>
    <t>539633BA0703FDC56DE4D9251CD75F54B523620773449161DC822737E12B8D01D21D</t>
  </si>
  <si>
    <t>스테인리스강봉</t>
  </si>
  <si>
    <t>스테인리스강봉, STS304, Φ19mm</t>
  </si>
  <si>
    <t>54B523620773476160160A27AFF2205867F18C</t>
  </si>
  <si>
    <t>539633BA0703FDC56DE4D9251CD75F54B523620773476160160A27AFF2205867F18C</t>
  </si>
  <si>
    <t>잡철물제작설치(스테인리스)-강판 가공시</t>
  </si>
  <si>
    <t>호표 59</t>
  </si>
  <si>
    <t>539633B407F822AE6731EC218B28A8</t>
  </si>
  <si>
    <t>539633BA0703FDC56DE4D9251CD75F539633B407F822AE6731EC218B28A8</t>
  </si>
  <si>
    <t>스카이웍 바닥유리깔기  t=28(10+8+10)3중강하접합유리 5500*3000  개소     ( 호표 22 )</t>
  </si>
  <si>
    <t>10CL T/P+1.52PVB+8CL T/P+1.52PVB+10CL T/P</t>
  </si>
  <si>
    <t>54B5236207746C4461EE712EB6B005DD288BEB</t>
  </si>
  <si>
    <t>539633BA0703FDC56DE4D9251CD6B554B5236207746C4461EE712EB6B005DD288BEB</t>
  </si>
  <si>
    <t>539633BA0703FDC56DE4D9251CD6B5539653810766F2EC67577B28EA6150</t>
  </si>
  <si>
    <t>방진고무판</t>
  </si>
  <si>
    <t>9.6t 내마모고무판</t>
  </si>
  <si>
    <t>54B5236207746C4461EE712EB6B005DD288AC8</t>
  </si>
  <si>
    <t>539633BA0703FDC56DE4D9251CD6B554B5236207746C4461EE712EB6B005DD288AC8</t>
  </si>
  <si>
    <t>539633BA0703FDC56DE4D9251CD6B55396136A07A04CE56A129725754AC0</t>
  </si>
  <si>
    <t>통로좌측유리칸막이(T12MM(6+6)접합유리)  b=4800,h=2500 100*50*1.5T  개소     ( 호표 23 )</t>
  </si>
  <si>
    <t>스테인리스강판, STS316, 1.5mm</t>
  </si>
  <si>
    <t>54B523620773449161DC822736C0A49887FCC8</t>
  </si>
  <si>
    <t>539633BA0703FDC56DE4D9251CD13254B523620773449161DC822736C0A49887FCC8</t>
  </si>
  <si>
    <t>539633BA0703FDC56DE4D9251CD132539633B407F822AE6731EC218B28A8</t>
  </si>
  <si>
    <t>539633BA0703FDC56DE4D9251CD13254B5236207746C4461EE712EB75E3FDF5E9E5C</t>
  </si>
  <si>
    <t>539633BA0703FDC56DE4D9251CD132539653810766F2EC67577B28EA6150</t>
  </si>
  <si>
    <t>유리주위코킹</t>
  </si>
  <si>
    <t>5*5, 실리콘</t>
  </si>
  <si>
    <t>호표 62</t>
  </si>
  <si>
    <t>5396136A07A04E9462689B28CD76AA</t>
  </si>
  <si>
    <t>539633BA0703FDC56DE4D9251CD1325396136A07A04E9462689B28CD76AA</t>
  </si>
  <si>
    <t>통로좌측유리칸막이(T12MM(6+6)접합유리)  b=2400,h=2030 100*50*1.5T  개소     ( 호표 24 )</t>
  </si>
  <si>
    <t>539633BA0703FDC56DE4D9251CD13154B523620773449161DC822736C0A49887FCC8</t>
  </si>
  <si>
    <t>539633BA0703FDC56DE4D9251CD131539633B407F822AE6731EC218B28A8</t>
  </si>
  <si>
    <t>539633BA0703FDC56DE4D9251CD13154B5236207746C4461EE712EB75E3FDF5E9E5C</t>
  </si>
  <si>
    <t>539633BA0703FDC56DE4D9251CD131539653810766F2EC67577B28EA6150</t>
  </si>
  <si>
    <t>539633BA0703FDC56DE4D9251CD1315396136A07A04E9462689B28CD76AA</t>
  </si>
  <si>
    <t>스텐레스스틸점검구(바닥매입)  1000*800*6T(무늬강판) 기존철거포함  개소     ( 호표 25 )</t>
  </si>
  <si>
    <t>스테인리스강판, STS304, 6.0mm</t>
  </si>
  <si>
    <t>54B523620773449161DC822737E12B8D01D210</t>
  </si>
  <si>
    <t>539633BA0703FDC56DE4D9251CD02D54B523620773449161DC822737E12B8D01D210</t>
  </si>
  <si>
    <t>539633BA0703FDC56DE4D9251CD02D539633B407F822AE6731EC218B28A8</t>
  </si>
  <si>
    <t>539633BA0703FDC56DE4D9251CD02D5349733B0716430E6C5B1F2CD335903E2D9E6A</t>
  </si>
  <si>
    <t>539633BA0703FDC56DE4D9251CD02D5349733B0716430E6C5B1F2CD335903E2D9E6B</t>
  </si>
  <si>
    <t>539633BA0703FDC56DE4D9251CD02D528863C8071097236F56EF2AAA13001</t>
  </si>
  <si>
    <t>리얼징크지붕잇기(75MM그라스울파넬)  상:리얼징크,하:0.6T아연도금강판)  ㎡     ( 호표 26 )</t>
  </si>
  <si>
    <t>내장공</t>
  </si>
  <si>
    <t>5349733B0716430E6C5B1F2CD335903E2D9D41</t>
  </si>
  <si>
    <t>5396235307A871986A85C922CD85FB5349733B0716430E6C5B1F2CD335903E2D9D41</t>
  </si>
  <si>
    <t>5396235307A871986A85C922CD85FB5349733B0716430E6C5B1F2CD335903E2D9E6A</t>
  </si>
  <si>
    <t>샌드위치패널(상부리얼징크)</t>
  </si>
  <si>
    <t>샌드위치패널,그라스울, 지붕재, 75mm</t>
  </si>
  <si>
    <t>54B5236207761BCE63FAEA272580134C6C47BF</t>
  </si>
  <si>
    <t>5396235307A871986A85C922CD85FB54B5236207761BCE63FAEA272580134C6C47BF</t>
  </si>
  <si>
    <t>5396235307A871986A85C922CD85FB528863C8071097236F56EF2AAA13001</t>
  </si>
  <si>
    <t>바닥유리설치용각관  SST 40*110*3T  M     ( 호표 27 )</t>
  </si>
  <si>
    <t>스테인리스강판, STS316, 3.0mm</t>
  </si>
  <si>
    <t>54B523620773449161DC822736C0A49887FF98</t>
  </si>
  <si>
    <t>5396235307A871986A85C922CD868054B523620773449161DC822736C0A49887FF98</t>
  </si>
  <si>
    <t>5396235307A871986A85C922CD8680539633B407F822AE6731EC218B28A8</t>
  </si>
  <si>
    <t>바닥유리설치용각관  SST 150*110*3T  M     ( 호표 28 )</t>
  </si>
  <si>
    <t>5396235307A871986A85C922CD868354B523620773449161DC822736C0A49887FF98</t>
  </si>
  <si>
    <t>5396235307A871986A85C922CD8683539633B407F822AE6731EC218B28A8</t>
  </si>
  <si>
    <t>선홈통(강관) 설치  101.6mm, 스테인리스관  M     ( 호표 29 )</t>
  </si>
  <si>
    <t>기계구조용스테인리스강관, Φ101.6*1.2mm</t>
  </si>
  <si>
    <t>54C7930C0750CFFC6DCA6E248ED3E4C6666975</t>
  </si>
  <si>
    <t>5396235007D491D26ABC332E09BC8454C7930C0750CFFC6DCA6E248ED3E4C6666975</t>
  </si>
  <si>
    <t>선홈통(강관) 설치 - 노무비</t>
  </si>
  <si>
    <t>100mm, 스테인리스</t>
  </si>
  <si>
    <t>호표 63</t>
  </si>
  <si>
    <t>5396235007D491D26ABC062E09CAFF</t>
  </si>
  <si>
    <t>5396235007D491D26ABC332E09BC845396235007D491D26ABC062E09CAFF</t>
  </si>
  <si>
    <t>루프드레인설치  수직형, D100㎜  개소     ( 호표 30 )</t>
  </si>
  <si>
    <t>루프드레인</t>
  </si>
  <si>
    <t>루프드레인, ISRD1610, 100mm</t>
  </si>
  <si>
    <t>54B5236207761BC0640D5726FAB55D8CC482DE</t>
  </si>
  <si>
    <t>5396235107FD6AD5611015290D6E4554B5236207761BC0640D5726FAB55D8CC482DE</t>
  </si>
  <si>
    <t>재료비의 2%</t>
  </si>
  <si>
    <t>5396235107FD6AD5611015290D6E45528863C8071097236F56EF2AAA13001</t>
  </si>
  <si>
    <t>루프드레인 - 노무비</t>
  </si>
  <si>
    <t>호표 64</t>
  </si>
  <si>
    <t>5396235107FD682869DD9220559A4D</t>
  </si>
  <si>
    <t>5396235107FD6AD5611015290D6E455396235107FD682869DD9220559A4D</t>
  </si>
  <si>
    <t>처마후레싱  0.6T C/S 150+75+50  M     ( 호표 31 )</t>
  </si>
  <si>
    <t>후레싱설치</t>
  </si>
  <si>
    <t>0.6T C/S</t>
  </si>
  <si>
    <t>호표 65</t>
  </si>
  <si>
    <t>539663EF0709B7AC68E9B029282A21</t>
  </si>
  <si>
    <t>539663EF0709B7AC68E9B029282FAA539663EF0709B7AC68E9B029282A21</t>
  </si>
  <si>
    <t>녹막이페인트(붓칠)  철재면, 1회, 1종  M2     ( 호표 32 )</t>
  </si>
  <si>
    <t>녹막이페인트(붓칠) - 재료비</t>
  </si>
  <si>
    <t>호표 69</t>
  </si>
  <si>
    <t>539673D507A3A96664144D2659A64F</t>
  </si>
  <si>
    <t>539673D507A3A966640BC72D68863A539673D507A3A96664144D2659A64F</t>
  </si>
  <si>
    <t>녹막이페인트(붓칠) - 노무비</t>
  </si>
  <si>
    <t>철재면, 1회 칠</t>
  </si>
  <si>
    <t>호표 70</t>
  </si>
  <si>
    <t>539673D507A3A96664145F2D626BA2</t>
  </si>
  <si>
    <t>539673D507A3A966640BC72D68863A539673D507A3A96664145F2D626BA2</t>
  </si>
  <si>
    <t>우레탄도장(붓칠)/신설  철재면, 3회. 1급  M2     ( 호표 33 )</t>
  </si>
  <si>
    <t>우레탄페인트(붓칠) - 재료비</t>
  </si>
  <si>
    <t>철재면, 3회 칠, 1급</t>
  </si>
  <si>
    <t>호표 71</t>
  </si>
  <si>
    <t>539673D6074864376D8A3129BE9474</t>
  </si>
  <si>
    <t>539673D6074864376DD27021FA7804539673D6074864376D8A3129BE9474</t>
  </si>
  <si>
    <t>유성페인트(붓칠) - 노무비</t>
  </si>
  <si>
    <t>철재면, 3회 칠</t>
  </si>
  <si>
    <t>호표 72</t>
  </si>
  <si>
    <t>539673D6074864376D8A3129BD8C7D</t>
  </si>
  <si>
    <t>539673D6074864376DD27021FA7804539673D6074864376D8A3129BD8C7D</t>
  </si>
  <si>
    <t>우레탄도장(붓칠)/기존철골도장  철재면, 3회. 1급(바탕정리포함)  M2     ( 호표 34 )</t>
  </si>
  <si>
    <t>539673D6074864376DD27021FA7807539673D6074864376D8A3129BE9474</t>
  </si>
  <si>
    <t>539673D6074864376DD27021FA7807539673D6074864376D8A3129BD8C7D</t>
  </si>
  <si>
    <t>기존 건축물의 바탕만들기(재도장시)</t>
  </si>
  <si>
    <t>페인트면 긁어내기</t>
  </si>
  <si>
    <t>호표 73</t>
  </si>
  <si>
    <t>539673C707C5AB8E6FFC722F1653FA</t>
  </si>
  <si>
    <t>539673D6074864376DD27021FA7807539673C707C5AB8E6FFC722F1653FA</t>
  </si>
  <si>
    <t>철재면, 녹제거</t>
  </si>
  <si>
    <t>호표 74</t>
  </si>
  <si>
    <t>539673C707C5AB8E6FFC722D6B4C37</t>
  </si>
  <si>
    <t>539673D6074864376DD27021FA7807539673C707C5AB8E6FFC722D6B4C37</t>
  </si>
  <si>
    <t>75MM샌드위치판넬철거  (0.6+0.6)*7.86+75*0.08=15.432(16KG/M2)  M2     ( 호표 35 )</t>
  </si>
  <si>
    <t>샌드위치(단열)패널 - 지붕 설치비</t>
  </si>
  <si>
    <t>시공비, 두께 50~100mm기준</t>
  </si>
  <si>
    <t>금액제외</t>
  </si>
  <si>
    <t>539663EF0709B7AC68E9B02D831DBE</t>
  </si>
  <si>
    <t>539783A60718D126698300242B1B8A539663EF0709B7AC68E9B02D831DBE</t>
  </si>
  <si>
    <t>-</t>
  </si>
  <si>
    <t>철거비</t>
  </si>
  <si>
    <t>인력품의 80%</t>
  </si>
  <si>
    <t>539783A60718D126698300242B1B8A528863C8071097236F56EF2AAA13001</t>
  </si>
  <si>
    <t>점검구철거  1100*800*6T  EA     ( 호표 36 )</t>
  </si>
  <si>
    <t>철공</t>
  </si>
  <si>
    <t>5349733B0716430E6C5B1F2CD335903E2D9E61</t>
  </si>
  <si>
    <t>539783A60718D126698300242B1B895349733B0716430E6C5B1F2CD335903E2D9E61</t>
  </si>
  <si>
    <t>539783A60718D126698300242B1B895349733B0716430E6C5B1F2CD335903E2D9E6A</t>
  </si>
  <si>
    <t>콘크리트난간철거    M3     ( 호표 37 )</t>
  </si>
  <si>
    <t>콘크리트 구조물 철거(소형장비 사용)</t>
  </si>
  <si>
    <t>전기식, 철근</t>
  </si>
  <si>
    <t>호표 77</t>
  </si>
  <si>
    <t>539783A6071354AC652FBA2AA0737A</t>
  </si>
  <si>
    <t>539783A60718D126698300242B1B88539783A6071354AC652FBA2AA0737A</t>
  </si>
  <si>
    <t>핸드레일철거  ￠100 스텐파이프  M     ( 호표 38 )</t>
  </si>
  <si>
    <t>용접식 난간</t>
  </si>
  <si>
    <t>규격자재 제작설치</t>
  </si>
  <si>
    <t>539633BA0703FDC768C29D2DD7066B</t>
  </si>
  <si>
    <t>539783A60718D126698300242B1B8F539633BA0703FDC768C29D2DD7066B</t>
  </si>
  <si>
    <t>539783A60718D126698300242B1B8F528863C8071097236F56EF2AAA13001</t>
  </si>
  <si>
    <t>기존BRACE철거  ㅣ-100*100*10  M     ( 호표 39 )</t>
  </si>
  <si>
    <t>철골재 철거</t>
  </si>
  <si>
    <t>LPG사용</t>
  </si>
  <si>
    <t>호표 80</t>
  </si>
  <si>
    <t>539783A60714725B601B2D23ED08B0</t>
  </si>
  <si>
    <t>539783A60718D126698300242B1B8E539783A60714725B601B2D23ED08B0</t>
  </si>
  <si>
    <t>뒷정리</t>
  </si>
  <si>
    <t>호표 81</t>
  </si>
  <si>
    <t>539783A60714725B600AC828802C53</t>
  </si>
  <si>
    <t>539783A60718D126698300242B1B8E539783A60714725B600AC828802C53</t>
  </si>
  <si>
    <t>강관비계(쌍줄) 설치 및 해체  10m이하  M2     ( 호표 40 )</t>
  </si>
  <si>
    <t>5396833A07ACC75A6193FF28A25EA05349733B0716430E6C5B1F2CD335903E2D9E6E</t>
  </si>
  <si>
    <t>5396833A07ACC75A6193FF28A25EA05349733B0716430E6C5B1F2CD335903E2D9E6A</t>
  </si>
  <si>
    <t>5396833A07ACC75A6193FF28A25EA0528863C8071097236F56EF2AAA13001</t>
  </si>
  <si>
    <t>강관비계(쌍줄) 설치 및 해체  10m초과~20m이하  M2     ( 호표 41 )</t>
  </si>
  <si>
    <t>5396833A07ACC75A6193FF28A25D995349733B0716430E6C5B1F2CD335903E2D9E6E</t>
  </si>
  <si>
    <t>5396833A07ACC75A6193FF28A25D995349733B0716430E6C5B1F2CD335903E2D9E6A</t>
  </si>
  <si>
    <t>5396833A07ACC75A6193FF28A25D99528863C8071097236F56EF2AAA13001</t>
  </si>
  <si>
    <t>강관비계(쌍줄) 설치 및 해체  20m초과~30m이하 -  M2     ( 호표 42 )</t>
  </si>
  <si>
    <t>5396833A07ACC75A6193FF28A25CF35349733B0716430E6C5B1F2CD335903E2D9E6E</t>
  </si>
  <si>
    <t>5396833A07ACC75A6193FF28A25CF35349733B0716430E6C5B1F2CD335903E2D9E6A</t>
  </si>
  <si>
    <t>5396833A07ACC75A6193FF28A25CF3528863C8071097236F56EF2AAA13001</t>
  </si>
  <si>
    <t>강관틀 비계매기  10m 이하  M2     ( 호표 43 )</t>
  </si>
  <si>
    <t>비계안정장치</t>
  </si>
  <si>
    <t>비계안정장치, 비계기본틀, 기둥, 1.2*1.7m</t>
  </si>
  <si>
    <t>54B52362077AF4AE617D9C231DE1EC5E39072E</t>
  </si>
  <si>
    <t>5396833A07ACC75A61EA4A2DFB021754B52362077AF4AE617D9C231DE1EC5E39072E</t>
  </si>
  <si>
    <t>비계안정장치, 비계장선틀, 기둥, 1.0*1.9m</t>
  </si>
  <si>
    <t>54B52362077AF4AE617D9C231DE1EC5E390721</t>
  </si>
  <si>
    <t>5396833A07ACC75A61EA4A2DFB021754B52362077AF4AE617D9C231DE1EC5E390721</t>
  </si>
  <si>
    <t>비계안정장치, 가새, 1.2*1.9m</t>
  </si>
  <si>
    <t>54B52362077AF4AE617D9C231DE1EC5E390720</t>
  </si>
  <si>
    <t>5396833A07ACC75A61EA4A2DFB021754B52362077AF4AE617D9C231DE1EC5E390720</t>
  </si>
  <si>
    <t>비계안정장치, 조절받침철물</t>
  </si>
  <si>
    <t>54B52362077AF4AE617D9C231DE1EC5E3908CF</t>
  </si>
  <si>
    <t>5396833A07ACC75A61EA4A2DFB021754B52362077AF4AE617D9C231DE1EC5E3908CF</t>
  </si>
  <si>
    <t>비계안정장치, 이음철물, 삽입걸이</t>
  </si>
  <si>
    <t>54B52362077AF4AE617D9C231DE1EC5E3908CE</t>
  </si>
  <si>
    <t>5396833A07ACC75A61EA4A2DFB021754B52362077AF4AE617D9C231DE1EC5E3908CE</t>
  </si>
  <si>
    <t>비계안정장치, 앙카용철물</t>
  </si>
  <si>
    <t>54B52362077AF4AE617D9C231DE1EC5E390602</t>
  </si>
  <si>
    <t>5396833A07ACC75A61EA4A2DFB021754B52362077AF4AE617D9C231DE1EC5E390602</t>
  </si>
  <si>
    <t>5396833A07ACC75A61EA4A2DFB02175349733B0716430E6C5B1F2CD335903E2D9E6E</t>
  </si>
  <si>
    <t>5396833A07ACC75A61EA4A2DFB02175349733B0716430E6C5B1F2CD335903E2D9E6A</t>
  </si>
  <si>
    <t>강관틀 비계매기  10m 초과 ~ 20m 이하  M2     ( 호표 44 )</t>
  </si>
  <si>
    <t>5396833A07ACC75A61EA4A2DF84D4954B52362077AF4AE617D9C231DE1EC5E39072E</t>
  </si>
  <si>
    <t>5396833A07ACC75A61EA4A2DF84D4954B52362077AF4AE617D9C231DE1EC5E390721</t>
  </si>
  <si>
    <t>5396833A07ACC75A61EA4A2DF84D4954B52362077AF4AE617D9C231DE1EC5E390720</t>
  </si>
  <si>
    <t>5396833A07ACC75A61EA4A2DF84D4954B52362077AF4AE617D9C231DE1EC5E3908CF</t>
  </si>
  <si>
    <t>5396833A07ACC75A61EA4A2DF84D4954B52362077AF4AE617D9C231DE1EC5E3908CE</t>
  </si>
  <si>
    <t>5396833A07ACC75A61EA4A2DF84D4954B52362077AF4AE617D9C231DE1EC5E390602</t>
  </si>
  <si>
    <t>5396833A07ACC75A61EA4A2DF84D495349733B0716430E6C5B1F2CD335903E2D9E6E</t>
  </si>
  <si>
    <t>5396833A07ACC75A61EA4A2DF84D495349733B0716430E6C5B1F2CD335903E2D9E6A</t>
  </si>
  <si>
    <t>현장 철근 가공 및 조립  보통(미할증)  TON     ( 호표 45 )</t>
  </si>
  <si>
    <t>철선</t>
  </si>
  <si>
    <t>철선, 어닐링, Φ0.9mm</t>
  </si>
  <si>
    <t>54B5330B07AF4CFA6EA1F721929ADB3821C08C</t>
  </si>
  <si>
    <t>5396D3BE0756E1BC6E35082B88E13A54B5330B07AF4CFA6EA1F721929ADB3821C08C</t>
  </si>
  <si>
    <t>철근 현장 가공</t>
  </si>
  <si>
    <t>호표 46</t>
  </si>
  <si>
    <t>5396D3BE0756E1BC6E24D72755E550</t>
  </si>
  <si>
    <t>5396D3BE0756E1BC6E35082B88E13A5396D3BE0756E1BC6E24D72755E550</t>
  </si>
  <si>
    <t>철근 현장 조립</t>
  </si>
  <si>
    <t>호표 47</t>
  </si>
  <si>
    <t>5396D3BE0756E1BC6E24D7202617EF</t>
  </si>
  <si>
    <t>5396D3BE0756E1BC6E35082B88E13A5396D3BE0756E1BC6E24D7202617EF</t>
  </si>
  <si>
    <t>철근 현장 가공  보통  TON     ( 호표 46 )</t>
  </si>
  <si>
    <t>철근공</t>
  </si>
  <si>
    <t>5349733B0716430E6C5B1F2CD335903E2D9E60</t>
  </si>
  <si>
    <t>5396D3BE0756E1BC6E24D72755E5505349733B0716430E6C5B1F2CD335903E2D9E60</t>
  </si>
  <si>
    <t>5396D3BE0756E1BC6E24D72755E5505349733B0716430E6C5B1F2CD335903E2D9E6A</t>
  </si>
  <si>
    <t>기계기구손료</t>
  </si>
  <si>
    <t>5396D3BE0756E1BC6E24D72755E550528863C8071097236F56EF2AAA13001</t>
  </si>
  <si>
    <t>철근 현장 조립  보통  TON     ( 호표 47 )</t>
  </si>
  <si>
    <t>5396D3BE0756E1BC6E24D7202617EF5349733B0716430E6C5B1F2CD335903E2D9E60</t>
  </si>
  <si>
    <t>5396D3BE0756E1BC6E24D7202617EF5349733B0716430E6C5B1F2CD335903E2D9E6A</t>
  </si>
  <si>
    <t>데크플레이트설치  10층이하(자재별도)  M2     ( 호표 48 )</t>
  </si>
  <si>
    <t>5396C350074FDA6268B1782855822B5349733B0716430E6C5B1F2CD335903E2D9E6E</t>
  </si>
  <si>
    <t>용접공</t>
  </si>
  <si>
    <t>5349733B0716430E6C5B1F2CD335903E2D9F0C</t>
  </si>
  <si>
    <t>5396C350074FDA6268B1782855822B5349733B0716430E6C5B1F2CD335903E2D9F0C</t>
  </si>
  <si>
    <t>인력품의 3%</t>
  </si>
  <si>
    <t>5396C350074FDA6268B1782855822B528863C8071097236F56EF2AAA13001</t>
  </si>
  <si>
    <t>스터드볼트설치/자동용접  주재료 별도  개소     ( 호표 49 )</t>
  </si>
  <si>
    <t>5396C354072985D763EB5F2446BCAD5349733B0716430E6C5B1F2CD335903E2D9F0C</t>
  </si>
  <si>
    <t>5396C354072985D763EB5F2446BCAD5349733B0716430E6C5B1F2CD335903E2D9E6A</t>
  </si>
  <si>
    <t>인력품의 40%</t>
  </si>
  <si>
    <t>5396C354072985D763EB5F2446BCAD528863C8071097236F56EF2AAA10002</t>
  </si>
  <si>
    <t>철골공수 산정방법&lt;소요 부자재량&gt;  H형강부재(Rolled shape)  TON     ( 호표 50 )</t>
  </si>
  <si>
    <t>산소가스</t>
  </si>
  <si>
    <t>산소가스, 기체(㎥)</t>
  </si>
  <si>
    <t>대기압상태기준</t>
  </si>
  <si>
    <t>549A735D0779C0BE629F6124FFC8B7D51BCDBF</t>
  </si>
  <si>
    <t>5396C35507319D936D703C2FCB6A00549A735D0779C0BE629F6124FFC8B7D51BCDBF</t>
  </si>
  <si>
    <t>아세틸렌가스</t>
  </si>
  <si>
    <t>아세틸렌가스, kg</t>
  </si>
  <si>
    <t>549A032C07E05E746F48D3212029F59373E83A</t>
  </si>
  <si>
    <t>5396C35507319D936D703C2FCB6A00549A032C07E05E746F48D3212029F59373E83A</t>
  </si>
  <si>
    <t>5396C35507319D936D703C2FCB6A0054B5330B07ACF078601F91231A214BAEFF6855</t>
  </si>
  <si>
    <t>보조강재</t>
  </si>
  <si>
    <t>대강</t>
  </si>
  <si>
    <t>54B523620773476067A9612DB0DEF230F4ACA3</t>
  </si>
  <si>
    <t>5396C35507319D936D703C2FCB6A0054B523620773476067A9612DB0DEF230F4ACA3</t>
  </si>
  <si>
    <t>철골세우기 - 6층 미만  기준 - 볼트 별도 -  TON     ( 호표 51 )</t>
  </si>
  <si>
    <t>5396C3530700CC8A615FF42FC1CCAC5349733B0716430E6C5B1F2CD335903E2D9E6E</t>
  </si>
  <si>
    <t>5396C3530700CC8A615FF42FC1CCAC5349733B0716430E6C5B1F2CD335903E2D9F0F</t>
  </si>
  <si>
    <t>수밀코킹(시공비)  재료비 별도  M     ( 호표 52 )</t>
  </si>
  <si>
    <t>코킹공</t>
  </si>
  <si>
    <t>기타 직종</t>
  </si>
  <si>
    <t>5349733B0716430E6C5B552702670D3D7A4A5E</t>
  </si>
  <si>
    <t>5396136A07A27DB766EB8121FECAD65349733B0716430E6C5B552702670D3D7A4A5E</t>
  </si>
  <si>
    <t>유리끼우기 - 판유리  10mm 이상  M2     ( 호표 53 )</t>
  </si>
  <si>
    <t>유리공</t>
  </si>
  <si>
    <t>5349733B0716430E6C5B1F2CD335903E2D9CBF</t>
  </si>
  <si>
    <t>539653810766F2EC67577B28EA61505349733B0716430E6C5B1F2CD335903E2D9CBF</t>
  </si>
  <si>
    <t>앵커고정식 난간    M     ( 호표 54 )</t>
  </si>
  <si>
    <t>세트앵커</t>
  </si>
  <si>
    <t>세트앵커, M10*L75mm</t>
  </si>
  <si>
    <t>54B5330B07ACF33367A4B527FE873958138571</t>
  </si>
  <si>
    <t>539633BA0703FDC66E498E225E91F854B5330B07ACF33367A4B527FE873958138571</t>
  </si>
  <si>
    <t>AL리벳</t>
  </si>
  <si>
    <t>Ø4.2mm</t>
  </si>
  <si>
    <t>54B5330B07ACF076656D61208DB246B6AB71A2</t>
  </si>
  <si>
    <t>539633BA0703FDC66E498E225E91F854B5330B07ACF076656D61208DB246B6AB71A2</t>
  </si>
  <si>
    <t>539633BA0703FDC66E498E225E91F85349733B0716430E6C5B1F2CD335903E2D9E61</t>
  </si>
  <si>
    <t>539633BA0703FDC66E498E225E91F85349733B0716430E6C5B1F2CD335903E2D9E6A</t>
  </si>
  <si>
    <t>539633BA0703FDC66E498E225E91F8528863C8071097236F56EF2AAA13001</t>
  </si>
  <si>
    <t>잡철물제작(스테인리스)  보통  kg     ( 호표 55 )</t>
  </si>
  <si>
    <t>용접봉(스테인리스)</t>
  </si>
  <si>
    <t>3.2(KSD308-16)</t>
  </si>
  <si>
    <t>54A4F3EF07394F9A6B510729003CAC7B4D3F21</t>
  </si>
  <si>
    <t>539633B407F822AC645066246E8C2054A4F3EF07394F9A6B510729003CAC7B4D3F21</t>
  </si>
  <si>
    <t>기체</t>
  </si>
  <si>
    <t>549A735D0779C0BE629F6124FFC8B7D51BCDB1</t>
  </si>
  <si>
    <t>539633B407F822AC645066246E8C20549A735D0779C0BE629F6124FFC8B7D51BCDB1</t>
  </si>
  <si>
    <t>539633B407F822AC645066246E8C20549A032C07E05E746F48D3212029F59373E83A</t>
  </si>
  <si>
    <t>용접기(교류)</t>
  </si>
  <si>
    <t>500Amp</t>
  </si>
  <si>
    <t>HR</t>
  </si>
  <si>
    <t>호표 56</t>
  </si>
  <si>
    <t>5489E3BD07CACF566330A223F68A428681747BFA</t>
  </si>
  <si>
    <t>539633B407F822AC645066246E8C205489E3BD07CACF566330A223F68A428681747BFA</t>
  </si>
  <si>
    <t>공통자재</t>
  </si>
  <si>
    <t>일반경비, 전력</t>
  </si>
  <si>
    <t>kwh</t>
  </si>
  <si>
    <t>53DF4385079861FB68FD252A6C699AA80A7C82</t>
  </si>
  <si>
    <t>539633B407F822AC645066246E8C2053DF4385079861FB68FD252A6C699AA80A7C82</t>
  </si>
  <si>
    <t>539633B407F822AC645066246E8C205349733B0716430E6C5B1F2CD335903E2D9E61</t>
  </si>
  <si>
    <t>539633B407F822AC645066246E8C205349733B0716430E6C5B1F2CD335903E2D9E6A</t>
  </si>
  <si>
    <t>539633B407F822AC645066246E8C205349733B0716430E6C5B1F2CD335903E2D9F0C</t>
  </si>
  <si>
    <t>539633B407F822AC645066246E8C205349733B0716430E6C5B1F2CD335903E2D9E6B</t>
  </si>
  <si>
    <t>539633B407F822AC645066246E8C20528863C8071097236F56EF2AAA13001</t>
  </si>
  <si>
    <t>용접기(교류)  500Amp  HR     ( 호표 56 )</t>
  </si>
  <si>
    <t>A</t>
  </si>
  <si>
    <t>천원</t>
  </si>
  <si>
    <t>5489E3BD07CACF566330A223F68A428681747B</t>
  </si>
  <si>
    <t>5489E3BD07CACF566330A223F68A428681747BFA5489E3BD07CACF566330A223F68A428681747B</t>
  </si>
  <si>
    <t>잡철물제작설치(스테인리스)  보통  kg     ( 호표 57 )</t>
  </si>
  <si>
    <t>539633B407F822AC6462882C75F58B539633B407F822AC645066246E8C20</t>
  </si>
  <si>
    <t>잡철물설치(스테인리스)</t>
  </si>
  <si>
    <t>호표 58</t>
  </si>
  <si>
    <t>539633B407F822AC6450662575FE17</t>
  </si>
  <si>
    <t>539633B407F822AC6462882C75F58B539633B407F822AC6450662575FE17</t>
  </si>
  <si>
    <t>잡철물설치(스테인리스)  보통  kg     ( 호표 58 )</t>
  </si>
  <si>
    <t>539633B407F822AC6450662575FE1754A4F3EF07394F9A6B510729003CAC7B4D3F21</t>
  </si>
  <si>
    <t>539633B407F822AC6450662575FE17549A735D0779C0BE629F6124FFC8B7D51BCDB1</t>
  </si>
  <si>
    <t>539633B407F822AC6450662575FE17549A032C07E05E746F48D3212029F59373E83A</t>
  </si>
  <si>
    <t>539633B407F822AC6450662575FE175489E3BD07CACF566330A223F68A428681747BFA</t>
  </si>
  <si>
    <t>539633B407F822AC6450662575FE1753DF4385079861FB68FD252A6C699AA80A7C82</t>
  </si>
  <si>
    <t>539633B407F822AC6450662575FE175349733B0716430E6C5B1F2CD335903E2D9E61</t>
  </si>
  <si>
    <t>539633B407F822AC6450662575FE175349733B0716430E6C5B1F2CD335903E2D9E6A</t>
  </si>
  <si>
    <t>539633B407F822AC6450662575FE175349733B0716430E6C5B1F2CD335903E2D9F0C</t>
  </si>
  <si>
    <t>539633B407F822AC6450662575FE175349733B0716430E6C5B1F2CD335903E2D9E6B</t>
  </si>
  <si>
    <t>539633B407F822AC6450662575FE17528863C8071097236F56EF2AAA13001</t>
  </si>
  <si>
    <t>잡철물제작설치(스테인리스)-강판 가공시  보통  kg     ( 호표 59 )</t>
  </si>
  <si>
    <t>잡철물제작(스테인리스) -강판 가공시</t>
  </si>
  <si>
    <t>호표 60</t>
  </si>
  <si>
    <t>539633B407F822AE6704B029362E6A</t>
  </si>
  <si>
    <t>539633B407F822AE6731EC218B28A8539633B407F822AE6704B029362E6A</t>
  </si>
  <si>
    <t>잡철물설치(스테인리스) -강판 가공시</t>
  </si>
  <si>
    <t>호표 61</t>
  </si>
  <si>
    <t>539633B407F822AE6704B0282F3DBA</t>
  </si>
  <si>
    <t>539633B407F822AE6731EC218B28A8539633B407F822AE6704B0282F3DBA</t>
  </si>
  <si>
    <t>잡철물제작(스테인리스) -강판 가공시  보통  kg     ( 호표 60 )</t>
  </si>
  <si>
    <t>539633B407F822AE6704B029362E6A54A4F3EF07394F9A6B510729003CAC7B4D3F21</t>
  </si>
  <si>
    <t>539633B407F822AE6704B029362E6A549A735D0779C0BE629F6124FFC8B7D51BCDB1</t>
  </si>
  <si>
    <t>539633B407F822AE6704B029362E6A549A032C07E05E746F48D3212029F59373E83A</t>
  </si>
  <si>
    <t>539633B407F822AE6704B029362E6A5489E3BD07CACF566330A223F68A428681747BFA</t>
  </si>
  <si>
    <t>539633B407F822AE6704B029362E6A53DF4385079861FB68FD252A6C699AA80A7C82</t>
  </si>
  <si>
    <t>철판공</t>
  </si>
  <si>
    <t>5349733B0716430E6C5B1F2CD335903E2D9F0E</t>
  </si>
  <si>
    <t>539633B407F822AE6704B029362E6A5349733B0716430E6C5B1F2CD335903E2D9F0E</t>
  </si>
  <si>
    <t>539633B407F822AE6704B029362E6A5349733B0716430E6C5B1F2CD335903E2D9E6A</t>
  </si>
  <si>
    <t>539633B407F822AE6704B029362E6A5349733B0716430E6C5B1F2CD335903E2D9F0C</t>
  </si>
  <si>
    <t>539633B407F822AE6704B029362E6A5349733B0716430E6C5B1F2CD335903E2D9E6B</t>
  </si>
  <si>
    <t>539633B407F822AE6704B029362E6A528863C8071097236F56EF2AAA13001</t>
  </si>
  <si>
    <t>잡철물설치(스테인리스) -강판 가공시  보통  kg     ( 호표 61 )</t>
  </si>
  <si>
    <t>539633B407F822AE6704B0282F3DBA54A4F3EF07394F9A6B510729003CAC7B4D3F21</t>
  </si>
  <si>
    <t>539633B407F822AE6704B0282F3DBA549A735D0779C0BE629F6124FFC8B7D51BCDB1</t>
  </si>
  <si>
    <t>539633B407F822AE6704B0282F3DBA549A032C07E05E746F48D3212029F59373E83A</t>
  </si>
  <si>
    <t>539633B407F822AE6704B0282F3DBA5489E3BD07CACF566330A223F68A428681747BFA</t>
  </si>
  <si>
    <t>539633B407F822AE6704B0282F3DBA53DF4385079861FB68FD252A6C699AA80A7C82</t>
  </si>
  <si>
    <t>539633B407F822AE6704B0282F3DBA5349733B0716430E6C5B1F2CD335903E2D9F0E</t>
  </si>
  <si>
    <t>539633B407F822AE6704B0282F3DBA5349733B0716430E6C5B1F2CD335903E2D9E6A</t>
  </si>
  <si>
    <t>539633B407F822AE6704B0282F3DBA5349733B0716430E6C5B1F2CD335903E2D9F0C</t>
  </si>
  <si>
    <t>539633B407F822AE6704B0282F3DBA5349733B0716430E6C5B1F2CD335903E2D9E6B</t>
  </si>
  <si>
    <t>539633B407F822AE6704B0282F3DBA528863C8071097236F56EF2AAA13001</t>
  </si>
  <si>
    <t>유리주위코킹  5*5, 실리콘  M     ( 호표 62 )</t>
  </si>
  <si>
    <t>실링재, 실리콘, 비초산, 유리용, 창호주위</t>
  </si>
  <si>
    <t>54B5330807D70AAA6DCF9022D60F9F1FB1FADC</t>
  </si>
  <si>
    <t>5396136A07A04E9462689B28CD76AA54B5330807D70AAA6DCF9022D60F9F1FB1FADC</t>
  </si>
  <si>
    <t>선홈통(강관) 설치 - 노무비  100mm, 스테인리스  M     ( 호표 63 )</t>
  </si>
  <si>
    <t>일반철물</t>
  </si>
  <si>
    <t>일반철물, 선홈통지지철물, STS</t>
  </si>
  <si>
    <t>54B5330B07ACF33A6A03E928B92AA0A5F51127</t>
  </si>
  <si>
    <t>5396235007D491D26ABC062E09CAFF54B5330B07ACF33A6A03E928B92AA0A5F51127</t>
  </si>
  <si>
    <t>배관공</t>
  </si>
  <si>
    <t>5349733B0716430E6C5B1F2CD335903E2D9D48</t>
  </si>
  <si>
    <t>5396235007D491D26ABC062E09CAFF5349733B0716430E6C5B1F2CD335903E2D9D48</t>
  </si>
  <si>
    <t>루프드레인 - 노무비    개소     ( 호표 64 )</t>
  </si>
  <si>
    <t>5396235107FD682869DD9220559A4D5349733B0716430E6C5B1F2CD335903E2D9D48</t>
  </si>
  <si>
    <t>5396235107FD682869DD9220559A4D5349733B0716430E6C5B1F2CD335903E2D9E6A</t>
  </si>
  <si>
    <t>후레싱설치  0.6T C/S  M2     ( 호표 65 )</t>
  </si>
  <si>
    <t>도장용융아연도강판</t>
  </si>
  <si>
    <t>도장용융아연도강판, 폴리에스터(양면), 0.60mm</t>
  </si>
  <si>
    <t>54B523620773449161DC9C2E7F979134CE843B</t>
  </si>
  <si>
    <t>539663EF0709B7AC68E9B029282A2154B523620773449161DC9C2E7F979134CE843B</t>
  </si>
  <si>
    <t>539663EF0709B7AC68E9B029282A21528863C8071097236F56EF2AAA13001</t>
  </si>
  <si>
    <t>잡철물제작설치(철재) -강판 가공시</t>
  </si>
  <si>
    <t>호표 66</t>
  </si>
  <si>
    <t>539633B407F822AD668B3E2F4376D4</t>
  </si>
  <si>
    <t>539663EF0709B7AC68E9B029282A21539633B407F822AD668B3E2F4376D4</t>
  </si>
  <si>
    <t>잡철물제작설치(철재) -강판 가공시  보통  kg     ( 호표 66 )</t>
  </si>
  <si>
    <t>잡철물제작(철재) -강판 가공시</t>
  </si>
  <si>
    <t>호표 67</t>
  </si>
  <si>
    <t>539633B407F822AD66B0722EEBB557</t>
  </si>
  <si>
    <t>539633B407F822AD668B3E2F4376D4539633B407F822AD66B0722EEBB557</t>
  </si>
  <si>
    <t>잡철물설치(철재) -강판 가공시</t>
  </si>
  <si>
    <t>호표 68</t>
  </si>
  <si>
    <t>539633B407F822AD66B0722FF2A608</t>
  </si>
  <si>
    <t>539633B407F822AD668B3E2F4376D4539633B407F822AD66B0722FF2A608</t>
  </si>
  <si>
    <t>잡철물제작(철재) -강판 가공시  보통  kg     ( 호표 67 )</t>
  </si>
  <si>
    <t>용접봉(연강용)</t>
  </si>
  <si>
    <t>3.2(KSE4301)</t>
  </si>
  <si>
    <t>54A4F3EF07394F9A6B510729003CAC7B4FE50C</t>
  </si>
  <si>
    <t>539633B407F822AD66B0722EEBB55754A4F3EF07394F9A6B510729003CAC7B4FE50C</t>
  </si>
  <si>
    <t>539633B407F822AD66B0722EEBB557549A735D0779C0BE629F6124FFC8B7D51BCDB1</t>
  </si>
  <si>
    <t>539633B407F822AD66B0722EEBB557549A032C07E05E746F48D3212029F59373E83A</t>
  </si>
  <si>
    <t>539633B407F822AD66B0722EEBB5575489E3BD07CACF566330A223F68A428681747BFA</t>
  </si>
  <si>
    <t>539633B407F822AD66B0722EEBB55753DF4385079861FB68FD252A6C699AA80A7C82</t>
  </si>
  <si>
    <t>539633B407F822AD66B0722EEBB5575349733B0716430E6C5B1F2CD335903E2D9F0E</t>
  </si>
  <si>
    <t>539633B407F822AD66B0722EEBB5575349733B0716430E6C5B1F2CD335903E2D9E6A</t>
  </si>
  <si>
    <t>539633B407F822AD66B0722EEBB5575349733B0716430E6C5B1F2CD335903E2D9F0C</t>
  </si>
  <si>
    <t>539633B407F822AD66B0722EEBB5575349733B0716430E6C5B1F2CD335903E2D9E6B</t>
  </si>
  <si>
    <t>539633B407F822AD66B0722EEBB557528863C8071097236F56EF2AAA13001</t>
  </si>
  <si>
    <t>잡철물설치(철재) -강판 가공시  보통  kg     ( 호표 68 )</t>
  </si>
  <si>
    <t>539633B407F822AD66B0722FF2A60854A4F3EF07394F9A6B510729003CAC7B4FE50C</t>
  </si>
  <si>
    <t>539633B407F822AD66B0722FF2A608549A735D0779C0BE629F6124FFC8B7D51BCDB1</t>
  </si>
  <si>
    <t>539633B407F822AD66B0722FF2A608549A032C07E05E746F48D3212029F59373E83A</t>
  </si>
  <si>
    <t>539633B407F822AD66B0722FF2A6085489E3BD07CACF566330A223F68A428681747BFA</t>
  </si>
  <si>
    <t>539633B407F822AD66B0722FF2A60853DF4385079861FB68FD252A6C699AA80A7C82</t>
  </si>
  <si>
    <t>539633B407F822AD66B0722FF2A6085349733B0716430E6C5B1F2CD335903E2D9F0E</t>
  </si>
  <si>
    <t>539633B407F822AD66B0722FF2A6085349733B0716430E6C5B1F2CD335903E2D9E6A</t>
  </si>
  <si>
    <t>539633B407F822AD66B0722FF2A6085349733B0716430E6C5B1F2CD335903E2D9F0C</t>
  </si>
  <si>
    <t>539633B407F822AD66B0722FF2A6085349733B0716430E6C5B1F2CD335903E2D9E6B</t>
  </si>
  <si>
    <t>539633B407F822AD66B0722FF2A608528863C8071097236F56EF2AAA13001</t>
  </si>
  <si>
    <t>녹막이페인트(붓칠) - 재료비  철재면, 1회, 1종  M2     ( 호표 69 )</t>
  </si>
  <si>
    <t>방청페인트</t>
  </si>
  <si>
    <t>방청페인트, KSM6030-1종1류, 광명단페인트</t>
  </si>
  <si>
    <t>54B5330807D70AA86260FC24586E10C4EC48E0</t>
  </si>
  <si>
    <t>539673D507A3A96664144D2659A64F54B5330807D70AA86260FC24586E10C4EC48E0</t>
  </si>
  <si>
    <t>시너</t>
  </si>
  <si>
    <t>시너, KSM6060, 1종</t>
  </si>
  <si>
    <t>54B5330807D70AA565B891278EFBD8F6BE3D0A</t>
  </si>
  <si>
    <t>539673D507A3A96664144D2659A64F54B5330807D70AA565B891278EFBD8F6BE3D0A</t>
  </si>
  <si>
    <t>주재료비의 3%</t>
  </si>
  <si>
    <t>539673D507A3A96664144D2659A64F528863C8071097236F56EF2AAA13001</t>
  </si>
  <si>
    <t>녹막이페인트(붓칠) - 노무비  철재면, 1회 칠  M2     ( 호표 70 )</t>
  </si>
  <si>
    <t>도장공</t>
  </si>
  <si>
    <t>5349733B0716430E6C5B1F2CD335903E2D9CB3</t>
  </si>
  <si>
    <t>539673D507A3A96664145F2D626BA25349733B0716430E6C5B1F2CD335903E2D9CB3</t>
  </si>
  <si>
    <t>539673D507A3A96664145F2D626BA25349733B0716430E6C5B1F2CD335903E2D9E6A</t>
  </si>
  <si>
    <t>우레탄페인트(붓칠) - 재료비  철재면, 3회 칠, 1급  M2     ( 호표 71 )</t>
  </si>
  <si>
    <t>스피롤탄(우레탄)</t>
  </si>
  <si>
    <t>백색 SB-AP-26</t>
  </si>
  <si>
    <t>54B5330807D70AA86260B62968A57BDBF01732</t>
  </si>
  <si>
    <t>539673D6074864376D8A3129BE947454B5330807D70AA86260B62968A57BDBF01732</t>
  </si>
  <si>
    <t>539673D6074864376D8A3129BE947454B5330807D70AA565B891278EFBD8F6BE3D0A</t>
  </si>
  <si>
    <t>주재료비의 4%</t>
  </si>
  <si>
    <t>539673D6074864376D8A3129BE9474528863C8071097236F56EF2AAA13001</t>
  </si>
  <si>
    <t>유성페인트(붓칠) - 노무비  철재면, 3회 칠  M2     ( 호표 72 )</t>
  </si>
  <si>
    <t>539673D6074864376D8A3129BD8C7D5349733B0716430E6C5B1F2CD335903E2D9CB3</t>
  </si>
  <si>
    <t>539673D6074864376D8A3129BD8C7D5349733B0716430E6C5B1F2CD335903E2D9E6A</t>
  </si>
  <si>
    <t>기존 건축물의 바탕만들기(재도장시)  페인트면 긁어내기  M2     ( 호표 73 )</t>
  </si>
  <si>
    <t>539673C707C5AB8E6FFC722F1653FA5349733B0716430E6C5B1F2CD335903E2D9E6B</t>
  </si>
  <si>
    <t>기존 건축물의 바탕만들기(재도장시)  철재면, 녹제거  M2     ( 호표 74 )</t>
  </si>
  <si>
    <t>539673C707C5AB8E6FFC722D6B4C375349733B0716430E6C5B1F2CD335903E2D9E6B</t>
  </si>
  <si>
    <t>샌드위치(단열)패널 - 지붕 설치비  시공비, 두께 50~100mm기준  M2     ( 호표 75 )</t>
  </si>
  <si>
    <t>호표 75</t>
  </si>
  <si>
    <t>539663EF0709B7AC68E9B02D831DBE5349733B0716430E6C5B1F2CD335903E2D9D41</t>
  </si>
  <si>
    <t>539663EF0709B7AC68E9B02D831DBE5349733B0716430E6C5B1F2CD335903E2D9E6A</t>
  </si>
  <si>
    <t>539663EF0709B7AC68E9B02D831DBE528863C8071097236F56EF2AAA13001</t>
  </si>
  <si>
    <t>크레인(타이어)</t>
  </si>
  <si>
    <t>20ton</t>
  </si>
  <si>
    <t>호표 76</t>
  </si>
  <si>
    <t>5489E3BD07CACAEF62ED782E05127C14AA4BA2BE</t>
  </si>
  <si>
    <t>539663EF0709B7AC68E9B02D831DBE5489E3BD07CACAEF62ED782E05127C14AA4BA2BE</t>
  </si>
  <si>
    <t>크레인(타이어)  20ton  HR     ( 호표 76 )</t>
  </si>
  <si>
    <t>5489E3BD07CACAEF62ED782E05127C14AA4BA2</t>
  </si>
  <si>
    <t>5489E3BD07CACAEF62ED782E05127C14AA4BA2BE5489E3BD07CACAEF62ED782E05127C14AA4BA2</t>
  </si>
  <si>
    <t>경유</t>
  </si>
  <si>
    <t>경유, 저유황</t>
  </si>
  <si>
    <t>549A032C07E167156CE0DC2D97B62C113EAFD7</t>
  </si>
  <si>
    <t>5489E3BD07CACAEF62ED782E05127C14AA4BA2BE549A032C07E167156CE0DC2D97B62C113EAFD7</t>
  </si>
  <si>
    <t>주연료비의 39%</t>
  </si>
  <si>
    <t>5489E3BD07CACAEF62ED782E05127C14AA4BA2BE528863C8071097236F56EF2AAA13001</t>
  </si>
  <si>
    <t>건설기계운전사</t>
  </si>
  <si>
    <t>5349733B0716430E6C5B1F2CD335903E2D9A85</t>
  </si>
  <si>
    <t>5489E3BD07CACAEF62ED782E05127C14AA4BA2BE5349733B0716430E6C5B1F2CD335903E2D9A85</t>
  </si>
  <si>
    <t>콘크리트 구조물 철거(소형장비 사용)  전기식, 철근  M3     ( 호표 77 )</t>
  </si>
  <si>
    <t>539783A6071354AC652FBA2AA0737A5349733B0716430E6C5B1F2CD335903E2D9F0B</t>
  </si>
  <si>
    <t>539783A6071354AC652FBA2AA0737A5349733B0716430E6C5B1F2CD335903E2D9E6A</t>
  </si>
  <si>
    <t>소형브레이커(전기식)</t>
  </si>
  <si>
    <t>1.5kw</t>
  </si>
  <si>
    <t>호표 78</t>
  </si>
  <si>
    <t>5489E3BD07CACDA1625BF729B4D2F08D4F90E216</t>
  </si>
  <si>
    <t>539783A6071354AC652FBA2AA0737A5489E3BD07CACDA1625BF729B4D2F08D4F90E216</t>
  </si>
  <si>
    <t>인력품의 1%</t>
  </si>
  <si>
    <t>539783A6071354AC652FBA2AA0737A528863C8071097236F56EF2AAA13001</t>
  </si>
  <si>
    <t>소형브레이커(전기식)  1.5kw  HR     ( 호표 78 )</t>
  </si>
  <si>
    <t>5489E3BD07CACDA1625BF729B4D2F08D4F90E2</t>
  </si>
  <si>
    <t>5489E3BD07CACDA1625BF729B4D2F08D4F90E2165489E3BD07CACDA1625BF729B4D2F08D4F90E2</t>
  </si>
  <si>
    <t>용접식 난간  규격자재 제작설치  kg     ( 호표 79 )</t>
  </si>
  <si>
    <t>호표 79</t>
  </si>
  <si>
    <t>539633BA0703FDC768C29D2DD7066B5349733B0716430E6C5B1F2CD335903E2D9F0C</t>
  </si>
  <si>
    <t>539633BA0703FDC768C29D2DD7066B5349733B0716430E6C5B1F2CD335903E2D9E6B</t>
  </si>
  <si>
    <t>539633BA0703FDC768C29D2DD7066B5349733B0716430E6C5B1F2CD335903E2D9E6A</t>
  </si>
  <si>
    <t>539633BA0703FDC768C29D2DD7066B528863C8071097236F56EF2AAA13001</t>
  </si>
  <si>
    <t>528863C8071097236F56EF2AAA10002</t>
  </si>
  <si>
    <t>539633BA0703FDC768C29D2DD7066B528863C8071097236F56EF2AAA10002</t>
  </si>
  <si>
    <t>철골재 철거  LPG사용  TON     ( 호표 80 )</t>
  </si>
  <si>
    <t>해체</t>
  </si>
  <si>
    <t>호표 82</t>
  </si>
  <si>
    <t>539783A60714725B600AC828802F28</t>
  </si>
  <si>
    <t>539783A60714725B601B2D23ED08B0539783A60714725B600AC828802F28</t>
  </si>
  <si>
    <t>539783A60714725B601B2D23ED08B0539783A60714725B600AC828802C53</t>
  </si>
  <si>
    <t>액화석유가스</t>
  </si>
  <si>
    <t>액화석유가스, 건설용 LPG</t>
  </si>
  <si>
    <t>549A032C07E05E746F5927251C37059EAA3DFB</t>
  </si>
  <si>
    <t>539783A60714725B601B2D23ED08B0549A032C07E05E746F5927251C37059EAA3DFB</t>
  </si>
  <si>
    <t>철골재 철거  뒷정리  TON     ( 호표 81 )</t>
  </si>
  <si>
    <t>539783A60714725B600AC828802C535349733B0716430E6C5B1F2CD335903E2D9E6A</t>
  </si>
  <si>
    <t>철골재 철거  해체  TON     ( 호표 82 )</t>
  </si>
  <si>
    <t>539783A60714725B600AC828802F285349733B0716430E6C5B1F2CD335903E2D9F0C</t>
  </si>
  <si>
    <t>539783A60714725B600AC828802F285349733B0716430E6C5B1F2CD335903E2D9E6A</t>
  </si>
  <si>
    <t>단 가 대 비 표</t>
  </si>
  <si>
    <t>규격</t>
  </si>
  <si>
    <t>가격정보</t>
  </si>
  <si>
    <t>PAGE</t>
  </si>
  <si>
    <t>거래가격</t>
  </si>
  <si>
    <t>유통물가</t>
  </si>
  <si>
    <t>물가자료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</si>
  <si>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</si>
  <si>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</si>
  <si>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</si>
  <si>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</si>
  <si>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</si>
  <si>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</si>
  <si>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</si>
  <si>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</si>
  <si>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1456</t>
  </si>
  <si>
    <t>1246</t>
  </si>
  <si>
    <t>자재 4</t>
  </si>
  <si>
    <t>1435</t>
  </si>
  <si>
    <t>1238</t>
  </si>
  <si>
    <t>자재 5</t>
  </si>
  <si>
    <t>자재 6</t>
  </si>
  <si>
    <t>347</t>
  </si>
  <si>
    <t>자재 7</t>
  </si>
  <si>
    <t>1237</t>
  </si>
  <si>
    <t>자재 8</t>
  </si>
  <si>
    <t>자재 9</t>
  </si>
  <si>
    <t>자재 10</t>
  </si>
  <si>
    <t>1310</t>
  </si>
  <si>
    <t>1180</t>
  </si>
  <si>
    <t>자재 11</t>
  </si>
  <si>
    <t>자재 12</t>
  </si>
  <si>
    <t>134</t>
  </si>
  <si>
    <t>자재 13</t>
  </si>
  <si>
    <t>37</t>
  </si>
  <si>
    <t>22</t>
  </si>
  <si>
    <t>자재 14</t>
  </si>
  <si>
    <t>62</t>
  </si>
  <si>
    <t>자재 15</t>
  </si>
  <si>
    <t>33</t>
  </si>
  <si>
    <t>17</t>
  </si>
  <si>
    <t>자재 16</t>
  </si>
  <si>
    <t>40</t>
  </si>
  <si>
    <t>자재 17</t>
  </si>
  <si>
    <t>19</t>
  </si>
  <si>
    <t>자재 18</t>
  </si>
  <si>
    <t>자재 19</t>
  </si>
  <si>
    <t>자재 20</t>
  </si>
  <si>
    <t>45</t>
  </si>
  <si>
    <t>26</t>
  </si>
  <si>
    <t>자재 21</t>
  </si>
  <si>
    <t>54</t>
  </si>
  <si>
    <t>29</t>
  </si>
  <si>
    <t>자재 22</t>
  </si>
  <si>
    <t>59</t>
  </si>
  <si>
    <t>36</t>
  </si>
  <si>
    <t>자재 23</t>
  </si>
  <si>
    <t>자재 24</t>
  </si>
  <si>
    <t>60</t>
  </si>
  <si>
    <t>자재 25</t>
  </si>
  <si>
    <t>자재 26</t>
  </si>
  <si>
    <t>자재 27</t>
  </si>
  <si>
    <t>자재 28</t>
  </si>
  <si>
    <t>자재 29</t>
  </si>
  <si>
    <t>536</t>
  </si>
  <si>
    <t>468</t>
  </si>
  <si>
    <t>자재 30</t>
  </si>
  <si>
    <t>555</t>
  </si>
  <si>
    <t>자재 31</t>
  </si>
  <si>
    <t>634</t>
  </si>
  <si>
    <t>자재 32</t>
  </si>
  <si>
    <t>자재 33</t>
  </si>
  <si>
    <t>자재 34</t>
  </si>
  <si>
    <t>2</t>
  </si>
  <si>
    <t>자재 35</t>
  </si>
  <si>
    <t>자재 36</t>
  </si>
  <si>
    <t>자재 37</t>
  </si>
  <si>
    <t>자재 38</t>
  </si>
  <si>
    <t>견적</t>
  </si>
  <si>
    <t>자재 39</t>
  </si>
  <si>
    <t>624</t>
  </si>
  <si>
    <t>자재 40</t>
  </si>
  <si>
    <t>하10</t>
  </si>
  <si>
    <t>자재 41</t>
  </si>
  <si>
    <t>자재 42</t>
  </si>
  <si>
    <t>133</t>
  </si>
  <si>
    <t>82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</si>
  <si>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</si>
  <si>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</si>
  <si>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</si>
  <si>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</si>
  <si>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</si>
  <si>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</si>
  <si>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</si>
  <si>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</si>
  <si>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</si>
  <si>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</si>
  <si>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</si>
  <si>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61</t>
  </si>
  <si>
    <t>자재 54</t>
  </si>
  <si>
    <t>42</t>
  </si>
  <si>
    <t>자재 55</t>
  </si>
  <si>
    <t>79</t>
  </si>
  <si>
    <t>49</t>
  </si>
  <si>
    <t>자재 56</t>
  </si>
  <si>
    <t>86</t>
  </si>
  <si>
    <t>57</t>
  </si>
  <si>
    <t>자재 57</t>
  </si>
  <si>
    <t>85</t>
  </si>
  <si>
    <t>자재 58</t>
  </si>
  <si>
    <t>자재 59</t>
  </si>
  <si>
    <t>52</t>
  </si>
  <si>
    <t>자재 60</t>
  </si>
  <si>
    <t>572</t>
  </si>
  <si>
    <t>476</t>
  </si>
  <si>
    <t>자재 61</t>
  </si>
  <si>
    <t>483</t>
  </si>
  <si>
    <t>자재 62</t>
  </si>
  <si>
    <t>자재 63</t>
  </si>
  <si>
    <t>자재 64</t>
  </si>
  <si>
    <t>자재 65</t>
  </si>
  <si>
    <t>자재 66</t>
  </si>
  <si>
    <t>자재 67</t>
  </si>
  <si>
    <t>자재 68</t>
  </si>
  <si>
    <t>64</t>
  </si>
  <si>
    <t>38</t>
  </si>
  <si>
    <t>자재 69</t>
  </si>
  <si>
    <t>65</t>
  </si>
  <si>
    <t>자재 70</t>
  </si>
  <si>
    <t>자재 71</t>
  </si>
  <si>
    <t>자재 72</t>
  </si>
  <si>
    <t>자재 73</t>
  </si>
  <si>
    <t>자재 74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</si>
  <si>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</si>
  <si>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</si>
  <si>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</si>
  <si>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</si>
  <si>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</si>
  <si>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</si>
  <si>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</si>
  <si>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</si>
  <si>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</si>
  <si>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</si>
  <si>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</si>
  <si>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</si>
  <si>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</si>
  <si>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</si>
  <si>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</si>
  <si>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</si>
  <si>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</si>
  <si>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자재 75</t>
  </si>
  <si>
    <t>자재 76</t>
  </si>
  <si>
    <t>자재 77</t>
  </si>
  <si>
    <t>자재 78</t>
  </si>
  <si>
    <t>자재 79</t>
  </si>
  <si>
    <t>자재 80</t>
  </si>
  <si>
    <t>공 사 원 가 계 산 서</t>
  </si>
  <si>
    <t>공사명 : 통영시 케이블카 상부역사 전망대 설치공사</t>
  </si>
  <si>
    <t>금액 : 오억이천일백오십육만오백원(￦521,560,500)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</si>
  <si>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</si>
  <si>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</si>
  <si>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</si>
  <si>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</si>
  <si>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</si>
  <si>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</si>
  <si>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</si>
  <si>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</si>
  <si>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</si>
  <si>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</si>
  <si>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</si>
  <si>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</si>
  <si>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</si>
  <si>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</si>
  <si>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</si>
  <si>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</si>
  <si>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</si>
  <si>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</si>
  <si>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</si>
  <si>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9.7%</t>
  </si>
  <si>
    <t>BS</t>
  </si>
  <si>
    <t>C2</t>
  </si>
  <si>
    <t>기   계    경   비</t>
  </si>
  <si>
    <t>C4</t>
  </si>
  <si>
    <t>산  재  보  험  료</t>
  </si>
  <si>
    <t>노무비 * 3.9%</t>
  </si>
  <si>
    <t>C5</t>
  </si>
  <si>
    <t>고  용  보  험  료</t>
  </si>
  <si>
    <t>노무비 * 0.87%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</si>
  <si>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</si>
  <si>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</si>
  <si>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</si>
  <si>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</si>
  <si>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</si>
  <si>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</si>
  <si>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</si>
  <si>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</si>
  <si>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6.55%</t>
  </si>
  <si>
    <t>C8</t>
  </si>
  <si>
    <t>퇴직  공제  부금비</t>
  </si>
  <si>
    <t>직접노무비 * 2.3%</t>
  </si>
  <si>
    <t>CA</t>
  </si>
  <si>
    <t>산업안전보건관리비</t>
  </si>
  <si>
    <t>(재료비+직노+도급자관급/1.1) * 2.93%</t>
  </si>
  <si>
    <t>CG</t>
  </si>
  <si>
    <t>기   타    경   비</t>
  </si>
  <si>
    <t>(재료비+노무비) * 4.8%</t>
  </si>
  <si>
    <t>CH</t>
  </si>
  <si>
    <t>환  경  보  전  비</t>
  </si>
  <si>
    <t>(재료비+직노+기계경비) * 0.5%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</si>
  <si>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</si>
  <si>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</si>
  <si>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</si>
  <si>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</si>
  <si>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</si>
  <si>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</si>
  <si>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</si>
  <si>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</si>
  <si>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</si>
  <si>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</si>
  <si>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</si>
  <si>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</si>
  <si>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</si>
  <si>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</si>
  <si>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12%</t>
  </si>
  <si>
    <t>D7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</si>
  <si>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</si>
  <si>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</si>
  <si>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</si>
  <si>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</si>
  <si>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</si>
  <si>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</si>
  <si>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</si>
  <si>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</si>
  <si>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</si>
  <si>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관급자설치관급대</t>
  </si>
  <si>
    <t>DM</t>
  </si>
  <si>
    <t>자재운반비(헬기)</t>
  </si>
  <si>
    <t>S2</t>
  </si>
  <si>
    <t>총   공   사    비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</si>
  <si>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</si>
  <si>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</si>
  <si>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</si>
  <si>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</si>
  <si>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</si>
  <si>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</si>
  <si>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</si>
  <si>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</si>
  <si>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</si>
  <si>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</si>
  <si>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</si>
  <si>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</si>
  <si>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</si>
  <si>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</si>
  <si>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</si>
  <si>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</si>
  <si>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</si>
  <si>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</si>
  <si>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</si>
  <si>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</si>
  <si>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</si>
  <si>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</si>
  <si>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</si>
  <si>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</si>
  <si>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</si>
  <si>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</si>
  <si>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</si>
  <si>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</si>
  <si>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</si>
  <si>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</si>
  <si>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</si>
  <si>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</si>
  <si>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도급자설치관급대</t>
  </si>
  <si>
    <t>DJ</t>
  </si>
  <si>
    <t>사 급 자 재 대</t>
  </si>
  <si>
    <t>D3</t>
  </si>
  <si>
    <t>농도측정및감리비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</si>
</sst>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#"/>
    <numFmt numFmtId="177" formatCode="#,###;\-#,###;#;"/>
    <numFmt numFmtId="178" formatCode="#,##0.00#"/>
    <numFmt numFmtId="179" formatCode="#,##0.0"/>
    <numFmt numFmtId="180" formatCode="#,##0.00#;\-#,##0.00#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0" fontId="5" fillId="0" borderId="1" xfId="0" quotePrefix="1" applyNumberFormat="1" applyFont="1" applyBorder="1" applyAlignment="1">
      <alignment vertical="center" wrapText="1"/>
    </xf>
    <xf numFmtId="180" fontId="5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6" fillId="0" borderId="0" xfId="0" quotePrefix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topLeftCell="B1" workbookViewId="0">
      <selection activeCell="I7" sqref="I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20" ht="30" customHeigh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20" ht="30" customHeight="1" x14ac:dyDescent="0.3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3"/>
      <c r="G3" s="23" t="s">
        <v>9</v>
      </c>
      <c r="H3" s="23"/>
      <c r="I3" s="23" t="s">
        <v>10</v>
      </c>
      <c r="J3" s="23"/>
      <c r="K3" s="23" t="s">
        <v>11</v>
      </c>
      <c r="L3" s="23"/>
      <c r="M3" s="23" t="s">
        <v>12</v>
      </c>
      <c r="N3" s="25" t="s">
        <v>13</v>
      </c>
      <c r="O3" s="25" t="s">
        <v>14</v>
      </c>
      <c r="P3" s="25" t="s">
        <v>15</v>
      </c>
      <c r="Q3" s="25" t="s">
        <v>16</v>
      </c>
      <c r="R3" s="25" t="s">
        <v>17</v>
      </c>
      <c r="S3" s="25" t="s">
        <v>18</v>
      </c>
      <c r="T3" s="25" t="s">
        <v>19</v>
      </c>
    </row>
    <row r="4" spans="1:20" ht="30" customHeight="1" x14ac:dyDescent="0.3">
      <c r="A4" s="24"/>
      <c r="B4" s="24"/>
      <c r="C4" s="24"/>
      <c r="D4" s="24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4"/>
      <c r="N4" s="25"/>
      <c r="O4" s="25"/>
      <c r="P4" s="25"/>
      <c r="Q4" s="25"/>
      <c r="R4" s="25"/>
      <c r="S4" s="25"/>
      <c r="T4" s="25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>
        <f>F6</f>
        <v>114117131</v>
      </c>
      <c r="F5" s="10">
        <f t="shared" ref="F5:F15" si="0">E5*D5</f>
        <v>114117131</v>
      </c>
      <c r="G5" s="10">
        <f>H6</f>
        <v>178966846</v>
      </c>
      <c r="H5" s="10">
        <f t="shared" ref="H5:H15" si="1">G5*D5</f>
        <v>178966846</v>
      </c>
      <c r="I5" s="10">
        <f>J6</f>
        <v>2616998</v>
      </c>
      <c r="J5" s="10">
        <f t="shared" ref="J5:J15" si="2">I5*D5</f>
        <v>2616998</v>
      </c>
      <c r="K5" s="10">
        <f t="shared" ref="K5:K15" si="3">E5+G5+I5</f>
        <v>295700975</v>
      </c>
      <c r="L5" s="10">
        <f t="shared" ref="L5:L15" si="4">F5+H5+J5</f>
        <v>295700975</v>
      </c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54</v>
      </c>
      <c r="T5" s="6"/>
    </row>
    <row r="6" spans="1:20" ht="30" customHeight="1" x14ac:dyDescent="0.3">
      <c r="A6" s="8" t="s">
        <v>55</v>
      </c>
      <c r="B6" s="8" t="s">
        <v>52</v>
      </c>
      <c r="C6" s="8" t="s">
        <v>52</v>
      </c>
      <c r="D6" s="9">
        <v>1</v>
      </c>
      <c r="E6" s="10">
        <f>F7+F8+F9+F10+F11+F12</f>
        <v>114117131</v>
      </c>
      <c r="F6" s="10">
        <f t="shared" si="0"/>
        <v>114117131</v>
      </c>
      <c r="G6" s="10">
        <f>H7+H8+H9+H10+H11+H12</f>
        <v>178966846</v>
      </c>
      <c r="H6" s="10">
        <f t="shared" si="1"/>
        <v>178966846</v>
      </c>
      <c r="I6" s="10">
        <f>J7+J8+J9+J10+J11+J12</f>
        <v>2616998</v>
      </c>
      <c r="J6" s="10">
        <f t="shared" si="2"/>
        <v>2616998</v>
      </c>
      <c r="K6" s="10">
        <f t="shared" si="3"/>
        <v>295700975</v>
      </c>
      <c r="L6" s="10">
        <f>F6+H6+J6</f>
        <v>295700975</v>
      </c>
      <c r="M6" s="8" t="s">
        <v>52</v>
      </c>
      <c r="N6" s="2" t="s">
        <v>56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54</v>
      </c>
      <c r="T6" s="6"/>
    </row>
    <row r="7" spans="1:20" ht="30" customHeight="1" x14ac:dyDescent="0.3">
      <c r="A7" s="8" t="s">
        <v>57</v>
      </c>
      <c r="B7" s="8" t="s">
        <v>52</v>
      </c>
      <c r="C7" s="8" t="s">
        <v>52</v>
      </c>
      <c r="D7" s="9">
        <v>1</v>
      </c>
      <c r="E7" s="10">
        <f>공종별내역서!F29</f>
        <v>10105347</v>
      </c>
      <c r="F7" s="10">
        <f t="shared" si="0"/>
        <v>10105347</v>
      </c>
      <c r="G7" s="10">
        <f>공종별내역서!H29</f>
        <v>86557568</v>
      </c>
      <c r="H7" s="10">
        <f t="shared" si="1"/>
        <v>86557568</v>
      </c>
      <c r="I7" s="10">
        <f>공종별내역서!J29</f>
        <v>1275362</v>
      </c>
      <c r="J7" s="10">
        <f t="shared" si="2"/>
        <v>1275362</v>
      </c>
      <c r="K7" s="10">
        <f t="shared" si="3"/>
        <v>97938277</v>
      </c>
      <c r="L7" s="10">
        <f t="shared" si="4"/>
        <v>97938277</v>
      </c>
      <c r="M7" s="8" t="s">
        <v>52</v>
      </c>
      <c r="N7" s="2" t="s">
        <v>58</v>
      </c>
      <c r="O7" s="2" t="s">
        <v>52</v>
      </c>
      <c r="P7" s="2" t="s">
        <v>56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8" t="s">
        <v>96</v>
      </c>
      <c r="B8" s="8" t="s">
        <v>52</v>
      </c>
      <c r="C8" s="8" t="s">
        <v>52</v>
      </c>
      <c r="D8" s="9">
        <v>1</v>
      </c>
      <c r="E8" s="10">
        <f>공종별내역서!F55</f>
        <v>19768962</v>
      </c>
      <c r="F8" s="10">
        <f t="shared" si="0"/>
        <v>19768962</v>
      </c>
      <c r="G8" s="10">
        <f>공종별내역서!H55</f>
        <v>6997998</v>
      </c>
      <c r="H8" s="10">
        <f t="shared" si="1"/>
        <v>6997998</v>
      </c>
      <c r="I8" s="10">
        <f>공종별내역서!J55</f>
        <v>44238</v>
      </c>
      <c r="J8" s="10">
        <f t="shared" si="2"/>
        <v>44238</v>
      </c>
      <c r="K8" s="10">
        <f t="shared" si="3"/>
        <v>26811198</v>
      </c>
      <c r="L8" s="10">
        <f t="shared" si="4"/>
        <v>26811198</v>
      </c>
      <c r="M8" s="8" t="s">
        <v>52</v>
      </c>
      <c r="N8" s="2" t="s">
        <v>97</v>
      </c>
      <c r="O8" s="2" t="s">
        <v>52</v>
      </c>
      <c r="P8" s="2" t="s">
        <v>56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8" t="s">
        <v>139</v>
      </c>
      <c r="B9" s="8" t="s">
        <v>52</v>
      </c>
      <c r="C9" s="8" t="s">
        <v>52</v>
      </c>
      <c r="D9" s="9">
        <v>1</v>
      </c>
      <c r="E9" s="10">
        <f>공종별내역서!F81</f>
        <v>11828845</v>
      </c>
      <c r="F9" s="10">
        <f t="shared" si="0"/>
        <v>11828845</v>
      </c>
      <c r="G9" s="10">
        <f>공종별내역서!H81</f>
        <v>9864757</v>
      </c>
      <c r="H9" s="10">
        <f t="shared" si="1"/>
        <v>9864757</v>
      </c>
      <c r="I9" s="10">
        <f>공종별내역서!J81</f>
        <v>1245443</v>
      </c>
      <c r="J9" s="10">
        <f t="shared" si="2"/>
        <v>1245443</v>
      </c>
      <c r="K9" s="10">
        <f t="shared" si="3"/>
        <v>22939045</v>
      </c>
      <c r="L9" s="10">
        <f t="shared" si="4"/>
        <v>22939045</v>
      </c>
      <c r="M9" s="8" t="s">
        <v>52</v>
      </c>
      <c r="N9" s="2" t="s">
        <v>140</v>
      </c>
      <c r="O9" s="2" t="s">
        <v>52</v>
      </c>
      <c r="P9" s="2" t="s">
        <v>56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8" t="s">
        <v>204</v>
      </c>
      <c r="B10" s="8" t="s">
        <v>52</v>
      </c>
      <c r="C10" s="8" t="s">
        <v>52</v>
      </c>
      <c r="D10" s="9">
        <v>1</v>
      </c>
      <c r="E10" s="10">
        <f>공종별내역서!F107</f>
        <v>66562926</v>
      </c>
      <c r="F10" s="10">
        <f t="shared" si="0"/>
        <v>66562926</v>
      </c>
      <c r="G10" s="10">
        <f>공종별내역서!H107</f>
        <v>16020845</v>
      </c>
      <c r="H10" s="10">
        <f t="shared" si="1"/>
        <v>16020845</v>
      </c>
      <c r="I10" s="10">
        <f>공종별내역서!J107</f>
        <v>48936</v>
      </c>
      <c r="J10" s="10">
        <f t="shared" si="2"/>
        <v>48936</v>
      </c>
      <c r="K10" s="10">
        <f t="shared" si="3"/>
        <v>82632707</v>
      </c>
      <c r="L10" s="10">
        <f t="shared" si="4"/>
        <v>82632707</v>
      </c>
      <c r="M10" s="8" t="s">
        <v>52</v>
      </c>
      <c r="N10" s="2" t="s">
        <v>205</v>
      </c>
      <c r="O10" s="2" t="s">
        <v>52</v>
      </c>
      <c r="P10" s="2" t="s">
        <v>56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8" t="s">
        <v>283</v>
      </c>
      <c r="B11" s="8" t="s">
        <v>52</v>
      </c>
      <c r="C11" s="8" t="s">
        <v>52</v>
      </c>
      <c r="D11" s="9">
        <v>1</v>
      </c>
      <c r="E11" s="10">
        <f>공종별내역서!F133</f>
        <v>6562165</v>
      </c>
      <c r="F11" s="10">
        <f t="shared" si="0"/>
        <v>6562165</v>
      </c>
      <c r="G11" s="10">
        <f>공종별내역서!H133</f>
        <v>52549598</v>
      </c>
      <c r="H11" s="10">
        <f t="shared" si="1"/>
        <v>52549598</v>
      </c>
      <c r="I11" s="10">
        <f>공종별내역서!J133</f>
        <v>0</v>
      </c>
      <c r="J11" s="10">
        <f t="shared" si="2"/>
        <v>0</v>
      </c>
      <c r="K11" s="10">
        <f t="shared" si="3"/>
        <v>59111763</v>
      </c>
      <c r="L11" s="10">
        <f t="shared" si="4"/>
        <v>59111763</v>
      </c>
      <c r="M11" s="8" t="s">
        <v>52</v>
      </c>
      <c r="N11" s="2" t="s">
        <v>284</v>
      </c>
      <c r="O11" s="2" t="s">
        <v>52</v>
      </c>
      <c r="P11" s="2" t="s">
        <v>56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8" t="s">
        <v>300</v>
      </c>
      <c r="B12" s="8" t="s">
        <v>52</v>
      </c>
      <c r="C12" s="8" t="s">
        <v>52</v>
      </c>
      <c r="D12" s="9">
        <v>1</v>
      </c>
      <c r="E12" s="10">
        <f>공종별내역서!F159</f>
        <v>-711114</v>
      </c>
      <c r="F12" s="10">
        <f t="shared" si="0"/>
        <v>-711114</v>
      </c>
      <c r="G12" s="10">
        <f>공종별내역서!H159</f>
        <v>6976080</v>
      </c>
      <c r="H12" s="10">
        <f t="shared" si="1"/>
        <v>6976080</v>
      </c>
      <c r="I12" s="10">
        <f>공종별내역서!J159</f>
        <v>3019</v>
      </c>
      <c r="J12" s="10">
        <f t="shared" si="2"/>
        <v>3019</v>
      </c>
      <c r="K12" s="10">
        <f t="shared" si="3"/>
        <v>6267985</v>
      </c>
      <c r="L12" s="10">
        <f t="shared" si="4"/>
        <v>6267985</v>
      </c>
      <c r="M12" s="8" t="s">
        <v>52</v>
      </c>
      <c r="N12" s="2" t="s">
        <v>301</v>
      </c>
      <c r="O12" s="2" t="s">
        <v>52</v>
      </c>
      <c r="P12" s="2" t="s">
        <v>56</v>
      </c>
      <c r="Q12" s="2" t="s">
        <v>52</v>
      </c>
      <c r="R12" s="3">
        <v>3</v>
      </c>
      <c r="S12" s="2" t="s">
        <v>54</v>
      </c>
      <c r="T12" s="6"/>
    </row>
    <row r="13" spans="1:20" ht="30" customHeight="1" x14ac:dyDescent="0.3">
      <c r="A13" s="8" t="s">
        <v>332</v>
      </c>
      <c r="B13" s="8" t="s">
        <v>52</v>
      </c>
      <c r="C13" s="8" t="s">
        <v>52</v>
      </c>
      <c r="D13" s="9">
        <v>1</v>
      </c>
      <c r="E13" s="10">
        <f>공종별내역서!F185</f>
        <v>12687300</v>
      </c>
      <c r="F13" s="10">
        <f t="shared" si="0"/>
        <v>12687300</v>
      </c>
      <c r="G13" s="10">
        <f>공종별내역서!H185</f>
        <v>0</v>
      </c>
      <c r="H13" s="10">
        <f t="shared" si="1"/>
        <v>0</v>
      </c>
      <c r="I13" s="10">
        <f>공종별내역서!J185</f>
        <v>0</v>
      </c>
      <c r="J13" s="10">
        <f t="shared" si="2"/>
        <v>0</v>
      </c>
      <c r="K13" s="10">
        <f t="shared" si="3"/>
        <v>12687300</v>
      </c>
      <c r="L13" s="10">
        <f t="shared" si="4"/>
        <v>12687300</v>
      </c>
      <c r="M13" s="8" t="s">
        <v>52</v>
      </c>
      <c r="N13" s="2" t="s">
        <v>333</v>
      </c>
      <c r="O13" s="2" t="s">
        <v>52</v>
      </c>
      <c r="P13" s="2" t="s">
        <v>52</v>
      </c>
      <c r="Q13" s="2" t="s">
        <v>334</v>
      </c>
      <c r="R13" s="3">
        <v>3</v>
      </c>
      <c r="S13" s="2" t="s">
        <v>52</v>
      </c>
      <c r="T13" s="6">
        <f>L13*1</f>
        <v>12687300</v>
      </c>
    </row>
    <row r="14" spans="1:20" ht="30" customHeight="1" x14ac:dyDescent="0.3">
      <c r="A14" s="8" t="s">
        <v>337</v>
      </c>
      <c r="B14" s="8" t="s">
        <v>52</v>
      </c>
      <c r="C14" s="8" t="s">
        <v>52</v>
      </c>
      <c r="D14" s="9">
        <v>1</v>
      </c>
      <c r="E14" s="10">
        <f>공종별내역서!F211</f>
        <v>0</v>
      </c>
      <c r="F14" s="10">
        <f t="shared" si="0"/>
        <v>0</v>
      </c>
      <c r="G14" s="10">
        <f>공종별내역서!H211</f>
        <v>0</v>
      </c>
      <c r="H14" s="10">
        <f t="shared" si="1"/>
        <v>0</v>
      </c>
      <c r="I14" s="10">
        <f>공종별내역서!J211</f>
        <v>1477926</v>
      </c>
      <c r="J14" s="10">
        <f t="shared" si="2"/>
        <v>1477926</v>
      </c>
      <c r="K14" s="10">
        <f t="shared" si="3"/>
        <v>1477926</v>
      </c>
      <c r="L14" s="10">
        <f t="shared" si="4"/>
        <v>1477926</v>
      </c>
      <c r="M14" s="8" t="s">
        <v>52</v>
      </c>
      <c r="N14" s="2" t="s">
        <v>338</v>
      </c>
      <c r="O14" s="2" t="s">
        <v>52</v>
      </c>
      <c r="P14" s="2" t="s">
        <v>52</v>
      </c>
      <c r="Q14" s="2" t="s">
        <v>339</v>
      </c>
      <c r="R14" s="3">
        <v>3</v>
      </c>
      <c r="S14" s="2" t="s">
        <v>52</v>
      </c>
      <c r="T14" s="6">
        <f>L14*1</f>
        <v>1477926</v>
      </c>
    </row>
    <row r="15" spans="1:20" ht="30" customHeight="1" x14ac:dyDescent="0.3">
      <c r="A15" s="8" t="s">
        <v>348</v>
      </c>
      <c r="B15" s="8" t="s">
        <v>52</v>
      </c>
      <c r="C15" s="8" t="s">
        <v>52</v>
      </c>
      <c r="D15" s="9">
        <v>1</v>
      </c>
      <c r="E15" s="10">
        <f>공종별내역서!F237</f>
        <v>0</v>
      </c>
      <c r="F15" s="10">
        <f t="shared" si="0"/>
        <v>0</v>
      </c>
      <c r="G15" s="10">
        <f>공종별내역서!H237</f>
        <v>0</v>
      </c>
      <c r="H15" s="10">
        <f t="shared" si="1"/>
        <v>0</v>
      </c>
      <c r="I15" s="10">
        <f>공종별내역서!J237</f>
        <v>52637200</v>
      </c>
      <c r="J15" s="10">
        <f t="shared" si="2"/>
        <v>52637200</v>
      </c>
      <c r="K15" s="10">
        <f t="shared" si="3"/>
        <v>52637200</v>
      </c>
      <c r="L15" s="10">
        <f t="shared" si="4"/>
        <v>52637200</v>
      </c>
      <c r="M15" s="8" t="s">
        <v>52</v>
      </c>
      <c r="N15" s="2" t="s">
        <v>349</v>
      </c>
      <c r="O15" s="2" t="s">
        <v>52</v>
      </c>
      <c r="P15" s="2" t="s">
        <v>52</v>
      </c>
      <c r="Q15" s="2" t="s">
        <v>350</v>
      </c>
      <c r="R15" s="3">
        <v>3</v>
      </c>
      <c r="S15" s="2" t="s">
        <v>52</v>
      </c>
      <c r="T15" s="6">
        <f>L15*1</f>
        <v>52637200</v>
      </c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hidden="1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hidden="1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5"/>
    </row>
    <row r="28" spans="1:20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5"/>
    </row>
    <row r="29" spans="1:20" ht="30" customHeight="1" x14ac:dyDescent="0.3">
      <c r="A29" s="8" t="s">
        <v>94</v>
      </c>
      <c r="B29" s="9"/>
      <c r="C29" s="9"/>
      <c r="D29" s="9"/>
      <c r="E29" s="9"/>
      <c r="F29" s="10">
        <f>F5</f>
        <v>114117131</v>
      </c>
      <c r="G29" s="9"/>
      <c r="H29" s="10">
        <f>H5</f>
        <v>178966846</v>
      </c>
      <c r="I29" s="9"/>
      <c r="J29" s="10">
        <f>J5</f>
        <v>2616998</v>
      </c>
      <c r="K29" s="9"/>
      <c r="L29" s="10">
        <f>L5</f>
        <v>295700975</v>
      </c>
      <c r="M29" s="9"/>
      <c r="T29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37"/>
  <sheetViews>
    <sheetView tabSelected="1" topLeftCell="A28" workbookViewId="0">
      <selection activeCell="A29" sqref="A2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2" t="s">
        <v>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48" ht="30" customHeight="1" x14ac:dyDescent="0.3">
      <c r="A2" s="23" t="s">
        <v>2</v>
      </c>
      <c r="B2" s="23" t="s">
        <v>3</v>
      </c>
      <c r="C2" s="23" t="s">
        <v>4</v>
      </c>
      <c r="D2" s="23" t="s">
        <v>5</v>
      </c>
      <c r="E2" s="23" t="s">
        <v>6</v>
      </c>
      <c r="F2" s="23"/>
      <c r="G2" s="23" t="s">
        <v>9</v>
      </c>
      <c r="H2" s="23"/>
      <c r="I2" s="23" t="s">
        <v>10</v>
      </c>
      <c r="J2" s="23"/>
      <c r="K2" s="23" t="s">
        <v>11</v>
      </c>
      <c r="L2" s="23"/>
      <c r="M2" s="23" t="s">
        <v>12</v>
      </c>
      <c r="N2" s="25" t="s">
        <v>20</v>
      </c>
      <c r="O2" s="25" t="s">
        <v>14</v>
      </c>
      <c r="P2" s="25" t="s">
        <v>21</v>
      </c>
      <c r="Q2" s="25" t="s">
        <v>13</v>
      </c>
      <c r="R2" s="25" t="s">
        <v>22</v>
      </c>
      <c r="S2" s="25" t="s">
        <v>23</v>
      </c>
      <c r="T2" s="25" t="s">
        <v>24</v>
      </c>
      <c r="U2" s="25" t="s">
        <v>25</v>
      </c>
      <c r="V2" s="25" t="s">
        <v>26</v>
      </c>
      <c r="W2" s="25" t="s">
        <v>27</v>
      </c>
      <c r="X2" s="25" t="s">
        <v>28</v>
      </c>
      <c r="Y2" s="25" t="s">
        <v>29</v>
      </c>
      <c r="Z2" s="25" t="s">
        <v>30</v>
      </c>
      <c r="AA2" s="25" t="s">
        <v>31</v>
      </c>
      <c r="AB2" s="25" t="s">
        <v>32</v>
      </c>
      <c r="AC2" s="25" t="s">
        <v>33</v>
      </c>
      <c r="AD2" s="25" t="s">
        <v>34</v>
      </c>
      <c r="AE2" s="25" t="s">
        <v>35</v>
      </c>
      <c r="AF2" s="25" t="s">
        <v>36</v>
      </c>
      <c r="AG2" s="25" t="s">
        <v>37</v>
      </c>
      <c r="AH2" s="25" t="s">
        <v>38</v>
      </c>
      <c r="AI2" s="25" t="s">
        <v>39</v>
      </c>
      <c r="AJ2" s="25" t="s">
        <v>40</v>
      </c>
      <c r="AK2" s="25" t="s">
        <v>41</v>
      </c>
      <c r="AL2" s="25" t="s">
        <v>42</v>
      </c>
      <c r="AM2" s="25" t="s">
        <v>43</v>
      </c>
      <c r="AN2" s="25" t="s">
        <v>44</v>
      </c>
      <c r="AO2" s="25" t="s">
        <v>45</v>
      </c>
      <c r="AP2" s="25" t="s">
        <v>46</v>
      </c>
      <c r="AQ2" s="25" t="s">
        <v>47</v>
      </c>
      <c r="AR2" s="25" t="s">
        <v>48</v>
      </c>
      <c r="AS2" s="25" t="s">
        <v>16</v>
      </c>
      <c r="AT2" s="25" t="s">
        <v>17</v>
      </c>
      <c r="AU2" s="25" t="s">
        <v>49</v>
      </c>
      <c r="AV2" s="25" t="s">
        <v>50</v>
      </c>
    </row>
    <row r="3" spans="1:48" ht="30" customHeight="1" x14ac:dyDescent="0.3">
      <c r="A3" s="23"/>
      <c r="B3" s="23"/>
      <c r="C3" s="23"/>
      <c r="D3" s="23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30" customHeight="1" x14ac:dyDescent="0.3">
      <c r="A4" s="8" t="s">
        <v>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59</v>
      </c>
      <c r="B5" s="8" t="s">
        <v>60</v>
      </c>
      <c r="C5" s="8" t="s">
        <v>61</v>
      </c>
      <c r="D5" s="9">
        <v>1812</v>
      </c>
      <c r="E5" s="11">
        <f>TRUNC(일위대가목록!E4,0)</f>
        <v>1242</v>
      </c>
      <c r="F5" s="11">
        <f t="shared" ref="F5:F11" si="0">TRUNC(E5*D5, 0)</f>
        <v>2250504</v>
      </c>
      <c r="G5" s="11">
        <f>TRUNC(일위대가목록!F4,0)</f>
        <v>14378</v>
      </c>
      <c r="H5" s="11">
        <f t="shared" ref="H5:H11" si="1">TRUNC(G5*D5, 0)</f>
        <v>26052936</v>
      </c>
      <c r="I5" s="11">
        <f>TRUNC(일위대가목록!G4,0)</f>
        <v>287</v>
      </c>
      <c r="J5" s="11">
        <f t="shared" ref="J5:J11" si="2">TRUNC(I5*D5, 0)</f>
        <v>520044</v>
      </c>
      <c r="K5" s="11">
        <f t="shared" ref="K5:L11" si="3">TRUNC(E5+G5+I5, 0)</f>
        <v>15907</v>
      </c>
      <c r="L5" s="11">
        <f t="shared" si="3"/>
        <v>28823484</v>
      </c>
      <c r="M5" s="8" t="s">
        <v>62</v>
      </c>
      <c r="N5" s="2" t="s">
        <v>63</v>
      </c>
      <c r="O5" s="2" t="s">
        <v>52</v>
      </c>
      <c r="P5" s="2" t="s">
        <v>52</v>
      </c>
      <c r="Q5" s="2" t="s">
        <v>58</v>
      </c>
      <c r="R5" s="2" t="s">
        <v>64</v>
      </c>
      <c r="S5" s="2" t="s">
        <v>65</v>
      </c>
      <c r="T5" s="2" t="s">
        <v>65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66</v>
      </c>
      <c r="AV5" s="3">
        <v>4</v>
      </c>
    </row>
    <row r="6" spans="1:48" ht="30" customHeight="1" x14ac:dyDescent="0.3">
      <c r="A6" s="8" t="s">
        <v>67</v>
      </c>
      <c r="B6" s="8" t="s">
        <v>60</v>
      </c>
      <c r="C6" s="8" t="s">
        <v>61</v>
      </c>
      <c r="D6" s="9">
        <v>1676.3</v>
      </c>
      <c r="E6" s="11">
        <f>TRUNC(일위대가목록!E5,0)</f>
        <v>1242</v>
      </c>
      <c r="F6" s="11">
        <f t="shared" si="0"/>
        <v>2081964</v>
      </c>
      <c r="G6" s="11">
        <f>TRUNC(일위대가목록!F5,0)</f>
        <v>16719</v>
      </c>
      <c r="H6" s="11">
        <f t="shared" si="1"/>
        <v>28026059</v>
      </c>
      <c r="I6" s="11">
        <f>TRUNC(일위대가목록!G5,0)</f>
        <v>334</v>
      </c>
      <c r="J6" s="11">
        <f t="shared" si="2"/>
        <v>559884</v>
      </c>
      <c r="K6" s="11">
        <f t="shared" si="3"/>
        <v>18295</v>
      </c>
      <c r="L6" s="11">
        <f t="shared" si="3"/>
        <v>30667907</v>
      </c>
      <c r="M6" s="8" t="s">
        <v>68</v>
      </c>
      <c r="N6" s="2" t="s">
        <v>69</v>
      </c>
      <c r="O6" s="2" t="s">
        <v>52</v>
      </c>
      <c r="P6" s="2" t="s">
        <v>52</v>
      </c>
      <c r="Q6" s="2" t="s">
        <v>58</v>
      </c>
      <c r="R6" s="2" t="s">
        <v>64</v>
      </c>
      <c r="S6" s="2" t="s">
        <v>65</v>
      </c>
      <c r="T6" s="2" t="s">
        <v>65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70</v>
      </c>
      <c r="AV6" s="3">
        <v>5</v>
      </c>
    </row>
    <row r="7" spans="1:48" ht="30" customHeight="1" x14ac:dyDescent="0.3">
      <c r="A7" s="8" t="s">
        <v>71</v>
      </c>
      <c r="B7" s="8" t="s">
        <v>60</v>
      </c>
      <c r="C7" s="8" t="s">
        <v>61</v>
      </c>
      <c r="D7" s="9">
        <v>514.29999999999995</v>
      </c>
      <c r="E7" s="11">
        <f>TRUNC(일위대가목록!E6,0)</f>
        <v>1242</v>
      </c>
      <c r="F7" s="11">
        <f t="shared" si="0"/>
        <v>638760</v>
      </c>
      <c r="G7" s="11">
        <f>TRUNC(일위대가목록!F6,0)</f>
        <v>19061</v>
      </c>
      <c r="H7" s="11">
        <f t="shared" si="1"/>
        <v>9803072</v>
      </c>
      <c r="I7" s="11">
        <f>TRUNC(일위대가목록!G6,0)</f>
        <v>380</v>
      </c>
      <c r="J7" s="11">
        <f t="shared" si="2"/>
        <v>195434</v>
      </c>
      <c r="K7" s="11">
        <f t="shared" si="3"/>
        <v>20683</v>
      </c>
      <c r="L7" s="11">
        <f t="shared" si="3"/>
        <v>10637266</v>
      </c>
      <c r="M7" s="8" t="s">
        <v>72</v>
      </c>
      <c r="N7" s="2" t="s">
        <v>73</v>
      </c>
      <c r="O7" s="2" t="s">
        <v>52</v>
      </c>
      <c r="P7" s="2" t="s">
        <v>52</v>
      </c>
      <c r="Q7" s="2" t="s">
        <v>58</v>
      </c>
      <c r="R7" s="2" t="s">
        <v>64</v>
      </c>
      <c r="S7" s="2" t="s">
        <v>65</v>
      </c>
      <c r="T7" s="2" t="s">
        <v>65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74</v>
      </c>
      <c r="AV7" s="3">
        <v>6</v>
      </c>
    </row>
    <row r="8" spans="1:48" ht="30" customHeight="1" x14ac:dyDescent="0.3">
      <c r="A8" s="8" t="s">
        <v>75</v>
      </c>
      <c r="B8" s="8" t="s">
        <v>76</v>
      </c>
      <c r="C8" s="8" t="s">
        <v>77</v>
      </c>
      <c r="D8" s="9">
        <v>307.39999999999998</v>
      </c>
      <c r="E8" s="11">
        <f>TRUNC(일위대가목록!E7,0)</f>
        <v>6511</v>
      </c>
      <c r="F8" s="11">
        <f t="shared" si="0"/>
        <v>2001481</v>
      </c>
      <c r="G8" s="11">
        <f>TRUNC(일위대가목록!F7,0)</f>
        <v>24070</v>
      </c>
      <c r="H8" s="11">
        <f t="shared" si="1"/>
        <v>7399118</v>
      </c>
      <c r="I8" s="11">
        <f>TRUNC(일위대가목록!G7,0)</f>
        <v>0</v>
      </c>
      <c r="J8" s="11">
        <f t="shared" si="2"/>
        <v>0</v>
      </c>
      <c r="K8" s="11">
        <f t="shared" si="3"/>
        <v>30581</v>
      </c>
      <c r="L8" s="11">
        <f t="shared" si="3"/>
        <v>9400599</v>
      </c>
      <c r="M8" s="8" t="s">
        <v>78</v>
      </c>
      <c r="N8" s="2" t="s">
        <v>79</v>
      </c>
      <c r="O8" s="2" t="s">
        <v>52</v>
      </c>
      <c r="P8" s="2" t="s">
        <v>52</v>
      </c>
      <c r="Q8" s="2" t="s">
        <v>58</v>
      </c>
      <c r="R8" s="2" t="s">
        <v>64</v>
      </c>
      <c r="S8" s="2" t="s">
        <v>65</v>
      </c>
      <c r="T8" s="2" t="s">
        <v>65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80</v>
      </c>
      <c r="AV8" s="3">
        <v>7</v>
      </c>
    </row>
    <row r="9" spans="1:48" ht="30" customHeight="1" x14ac:dyDescent="0.3">
      <c r="A9" s="8" t="s">
        <v>75</v>
      </c>
      <c r="B9" s="8" t="s">
        <v>81</v>
      </c>
      <c r="C9" s="8" t="s">
        <v>77</v>
      </c>
      <c r="D9" s="9">
        <v>256.2</v>
      </c>
      <c r="E9" s="11">
        <f>TRUNC(일위대가목록!E8,0)</f>
        <v>7830</v>
      </c>
      <c r="F9" s="11">
        <f t="shared" si="0"/>
        <v>2006046</v>
      </c>
      <c r="G9" s="11">
        <f>TRUNC(일위대가목록!F8,0)</f>
        <v>30088</v>
      </c>
      <c r="H9" s="11">
        <f t="shared" si="1"/>
        <v>7708545</v>
      </c>
      <c r="I9" s="11">
        <f>TRUNC(일위대가목록!G8,0)</f>
        <v>0</v>
      </c>
      <c r="J9" s="11">
        <f t="shared" si="2"/>
        <v>0</v>
      </c>
      <c r="K9" s="11">
        <f t="shared" si="3"/>
        <v>37918</v>
      </c>
      <c r="L9" s="11">
        <f t="shared" si="3"/>
        <v>9714591</v>
      </c>
      <c r="M9" s="8" t="s">
        <v>82</v>
      </c>
      <c r="N9" s="2" t="s">
        <v>83</v>
      </c>
      <c r="O9" s="2" t="s">
        <v>52</v>
      </c>
      <c r="P9" s="2" t="s">
        <v>52</v>
      </c>
      <c r="Q9" s="2" t="s">
        <v>58</v>
      </c>
      <c r="R9" s="2" t="s">
        <v>64</v>
      </c>
      <c r="S9" s="2" t="s">
        <v>65</v>
      </c>
      <c r="T9" s="2" t="s">
        <v>65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84</v>
      </c>
      <c r="AV9" s="3">
        <v>8</v>
      </c>
    </row>
    <row r="10" spans="1:48" ht="30" customHeight="1" x14ac:dyDescent="0.3">
      <c r="A10" s="8" t="s">
        <v>75</v>
      </c>
      <c r="B10" s="8" t="s">
        <v>85</v>
      </c>
      <c r="C10" s="8" t="s">
        <v>77</v>
      </c>
      <c r="D10" s="9">
        <v>78.099999999999994</v>
      </c>
      <c r="E10" s="11">
        <f>TRUNC(일위대가목록!E9,0)</f>
        <v>14425</v>
      </c>
      <c r="F10" s="11">
        <f t="shared" si="0"/>
        <v>1126592</v>
      </c>
      <c r="G10" s="11">
        <f>TRUNC(일위대가목록!F9,0)</f>
        <v>71883</v>
      </c>
      <c r="H10" s="11">
        <f t="shared" si="1"/>
        <v>5614062</v>
      </c>
      <c r="I10" s="11">
        <f>TRUNC(일위대가목록!G9,0)</f>
        <v>0</v>
      </c>
      <c r="J10" s="11">
        <f t="shared" si="2"/>
        <v>0</v>
      </c>
      <c r="K10" s="11">
        <f t="shared" si="3"/>
        <v>86308</v>
      </c>
      <c r="L10" s="11">
        <f t="shared" si="3"/>
        <v>6740654</v>
      </c>
      <c r="M10" s="8" t="s">
        <v>86</v>
      </c>
      <c r="N10" s="2" t="s">
        <v>87</v>
      </c>
      <c r="O10" s="2" t="s">
        <v>52</v>
      </c>
      <c r="P10" s="2" t="s">
        <v>52</v>
      </c>
      <c r="Q10" s="2" t="s">
        <v>58</v>
      </c>
      <c r="R10" s="2" t="s">
        <v>64</v>
      </c>
      <c r="S10" s="2" t="s">
        <v>65</v>
      </c>
      <c r="T10" s="2" t="s">
        <v>65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88</v>
      </c>
      <c r="AV10" s="3">
        <v>9</v>
      </c>
    </row>
    <row r="11" spans="1:48" ht="30" customHeight="1" x14ac:dyDescent="0.3">
      <c r="A11" s="8" t="s">
        <v>89</v>
      </c>
      <c r="B11" s="8" t="s">
        <v>90</v>
      </c>
      <c r="C11" s="8" t="s">
        <v>77</v>
      </c>
      <c r="D11" s="9">
        <v>272</v>
      </c>
      <c r="E11" s="11">
        <f>TRUNC(일위대가목록!E10,0)</f>
        <v>0</v>
      </c>
      <c r="F11" s="11">
        <f t="shared" si="0"/>
        <v>0</v>
      </c>
      <c r="G11" s="11">
        <f>TRUNC(일위대가목록!F10,0)</f>
        <v>7183</v>
      </c>
      <c r="H11" s="11">
        <f t="shared" si="1"/>
        <v>1953776</v>
      </c>
      <c r="I11" s="11">
        <f>TRUNC(일위대가목록!G10,0)</f>
        <v>0</v>
      </c>
      <c r="J11" s="11">
        <f t="shared" si="2"/>
        <v>0</v>
      </c>
      <c r="K11" s="11">
        <f t="shared" si="3"/>
        <v>7183</v>
      </c>
      <c r="L11" s="11">
        <f t="shared" si="3"/>
        <v>1953776</v>
      </c>
      <c r="M11" s="8" t="s">
        <v>91</v>
      </c>
      <c r="N11" s="2" t="s">
        <v>92</v>
      </c>
      <c r="O11" s="2" t="s">
        <v>52</v>
      </c>
      <c r="P11" s="2" t="s">
        <v>52</v>
      </c>
      <c r="Q11" s="2" t="s">
        <v>58</v>
      </c>
      <c r="R11" s="2" t="s">
        <v>64</v>
      </c>
      <c r="S11" s="2" t="s">
        <v>65</v>
      </c>
      <c r="T11" s="2" t="s">
        <v>65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93</v>
      </c>
      <c r="AV11" s="3">
        <v>11</v>
      </c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hidden="1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hidden="1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48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48" ht="30" customHeight="1" x14ac:dyDescent="0.3">
      <c r="A29" s="8" t="s">
        <v>94</v>
      </c>
      <c r="B29" s="9"/>
      <c r="C29" s="9"/>
      <c r="D29" s="9"/>
      <c r="E29" s="9"/>
      <c r="F29" s="11">
        <f>SUM(F5:F28)</f>
        <v>10105347</v>
      </c>
      <c r="G29" s="9"/>
      <c r="H29" s="11">
        <f>SUM(H5:H28)</f>
        <v>86557568</v>
      </c>
      <c r="I29" s="9"/>
      <c r="J29" s="11">
        <f>SUM(J5:J28)</f>
        <v>1275362</v>
      </c>
      <c r="K29" s="9"/>
      <c r="L29" s="11">
        <f>SUM(L5:L28)</f>
        <v>97938277</v>
      </c>
      <c r="M29" s="9"/>
      <c r="N29" t="s">
        <v>95</v>
      </c>
    </row>
    <row r="30" spans="1:48" ht="30" customHeight="1" x14ac:dyDescent="0.3">
      <c r="A30" s="8" t="s">
        <v>96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3"/>
      <c r="O30" s="3"/>
      <c r="P30" s="3"/>
      <c r="Q30" s="2" t="s">
        <v>97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 x14ac:dyDescent="0.3">
      <c r="A31" s="8" t="s">
        <v>98</v>
      </c>
      <c r="B31" s="8" t="s">
        <v>99</v>
      </c>
      <c r="C31" s="8" t="s">
        <v>100</v>
      </c>
      <c r="D31" s="9">
        <v>11</v>
      </c>
      <c r="E31" s="11">
        <f>TRUNC(단가대비표!O11,0)</f>
        <v>1900</v>
      </c>
      <c r="F31" s="11">
        <f t="shared" ref="F31:F38" si="4">TRUNC(E31*D31, 0)</f>
        <v>20900</v>
      </c>
      <c r="G31" s="11">
        <f>TRUNC(단가대비표!P11,0)</f>
        <v>0</v>
      </c>
      <c r="H31" s="11">
        <f t="shared" ref="H31:H38" si="5">TRUNC(G31*D31, 0)</f>
        <v>0</v>
      </c>
      <c r="I31" s="11">
        <f>TRUNC(단가대비표!V11,0)</f>
        <v>0</v>
      </c>
      <c r="J31" s="11">
        <f t="shared" ref="J31:J38" si="6">TRUNC(I31*D31, 0)</f>
        <v>0</v>
      </c>
      <c r="K31" s="11">
        <f t="shared" ref="K31:L38" si="7">TRUNC(E31+G31+I31, 0)</f>
        <v>1900</v>
      </c>
      <c r="L31" s="11">
        <f t="shared" si="7"/>
        <v>20900</v>
      </c>
      <c r="M31" s="8" t="s">
        <v>52</v>
      </c>
      <c r="N31" s="2" t="s">
        <v>101</v>
      </c>
      <c r="O31" s="2" t="s">
        <v>52</v>
      </c>
      <c r="P31" s="2" t="s">
        <v>52</v>
      </c>
      <c r="Q31" s="2" t="s">
        <v>97</v>
      </c>
      <c r="R31" s="2" t="s">
        <v>65</v>
      </c>
      <c r="S31" s="2" t="s">
        <v>65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102</v>
      </c>
      <c r="AV31" s="3">
        <v>13</v>
      </c>
    </row>
    <row r="32" spans="1:48" ht="30" customHeight="1" x14ac:dyDescent="0.3">
      <c r="A32" s="8" t="s">
        <v>103</v>
      </c>
      <c r="B32" s="8" t="s">
        <v>104</v>
      </c>
      <c r="C32" s="8" t="s">
        <v>105</v>
      </c>
      <c r="D32" s="9">
        <v>2.5</v>
      </c>
      <c r="E32" s="11">
        <f>TRUNC(단가대비표!O20,0)</f>
        <v>630000</v>
      </c>
      <c r="F32" s="11">
        <f t="shared" si="4"/>
        <v>1575000</v>
      </c>
      <c r="G32" s="11">
        <f>TRUNC(단가대비표!P20,0)</f>
        <v>0</v>
      </c>
      <c r="H32" s="11">
        <f t="shared" si="5"/>
        <v>0</v>
      </c>
      <c r="I32" s="11">
        <f>TRUNC(단가대비표!V20,0)</f>
        <v>0</v>
      </c>
      <c r="J32" s="11">
        <f t="shared" si="6"/>
        <v>0</v>
      </c>
      <c r="K32" s="11">
        <f t="shared" si="7"/>
        <v>630000</v>
      </c>
      <c r="L32" s="11">
        <f t="shared" si="7"/>
        <v>1575000</v>
      </c>
      <c r="M32" s="8" t="s">
        <v>52</v>
      </c>
      <c r="N32" s="2" t="s">
        <v>106</v>
      </c>
      <c r="O32" s="2" t="s">
        <v>52</v>
      </c>
      <c r="P32" s="2" t="s">
        <v>52</v>
      </c>
      <c r="Q32" s="2" t="s">
        <v>97</v>
      </c>
      <c r="R32" s="2" t="s">
        <v>65</v>
      </c>
      <c r="S32" s="2" t="s">
        <v>65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107</v>
      </c>
      <c r="AV32" s="3">
        <v>14</v>
      </c>
    </row>
    <row r="33" spans="1:48" ht="30" customHeight="1" x14ac:dyDescent="0.3">
      <c r="A33" s="8" t="s">
        <v>108</v>
      </c>
      <c r="B33" s="8" t="s">
        <v>109</v>
      </c>
      <c r="C33" s="8" t="s">
        <v>110</v>
      </c>
      <c r="D33" s="9">
        <v>45.7</v>
      </c>
      <c r="E33" s="11">
        <f>TRUNC(단가대비표!O33,0)</f>
        <v>67580</v>
      </c>
      <c r="F33" s="11">
        <f t="shared" si="4"/>
        <v>3088406</v>
      </c>
      <c r="G33" s="11">
        <f>TRUNC(단가대비표!P33,0)</f>
        <v>0</v>
      </c>
      <c r="H33" s="11">
        <f t="shared" si="5"/>
        <v>0</v>
      </c>
      <c r="I33" s="11">
        <f>TRUNC(단가대비표!V33,0)</f>
        <v>0</v>
      </c>
      <c r="J33" s="11">
        <f t="shared" si="6"/>
        <v>0</v>
      </c>
      <c r="K33" s="11">
        <f t="shared" si="7"/>
        <v>67580</v>
      </c>
      <c r="L33" s="11">
        <f t="shared" si="7"/>
        <v>3088406</v>
      </c>
      <c r="M33" s="8" t="s">
        <v>52</v>
      </c>
      <c r="N33" s="2" t="s">
        <v>111</v>
      </c>
      <c r="O33" s="2" t="s">
        <v>52</v>
      </c>
      <c r="P33" s="2" t="s">
        <v>52</v>
      </c>
      <c r="Q33" s="2" t="s">
        <v>97</v>
      </c>
      <c r="R33" s="2" t="s">
        <v>65</v>
      </c>
      <c r="S33" s="2" t="s">
        <v>65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112</v>
      </c>
      <c r="AV33" s="3">
        <v>15</v>
      </c>
    </row>
    <row r="34" spans="1:48" ht="30" customHeight="1" x14ac:dyDescent="0.3">
      <c r="A34" s="8" t="s">
        <v>113</v>
      </c>
      <c r="B34" s="8" t="s">
        <v>114</v>
      </c>
      <c r="C34" s="8" t="s">
        <v>77</v>
      </c>
      <c r="D34" s="9">
        <v>333</v>
      </c>
      <c r="E34" s="11">
        <f>TRUNC(단가대비표!O38,0)</f>
        <v>38100</v>
      </c>
      <c r="F34" s="11">
        <f t="shared" si="4"/>
        <v>12687300</v>
      </c>
      <c r="G34" s="11">
        <f>TRUNC(단가대비표!P38,0)</f>
        <v>0</v>
      </c>
      <c r="H34" s="11">
        <f t="shared" si="5"/>
        <v>0</v>
      </c>
      <c r="I34" s="11">
        <f>TRUNC(단가대비표!V38,0)</f>
        <v>0</v>
      </c>
      <c r="J34" s="11">
        <f t="shared" si="6"/>
        <v>0</v>
      </c>
      <c r="K34" s="11">
        <f t="shared" si="7"/>
        <v>38100</v>
      </c>
      <c r="L34" s="11">
        <f t="shared" si="7"/>
        <v>12687300</v>
      </c>
      <c r="M34" s="8" t="s">
        <v>115</v>
      </c>
      <c r="N34" s="2" t="s">
        <v>116</v>
      </c>
      <c r="O34" s="2" t="s">
        <v>52</v>
      </c>
      <c r="P34" s="2" t="s">
        <v>52</v>
      </c>
      <c r="Q34" s="2" t="s">
        <v>52</v>
      </c>
      <c r="R34" s="2" t="s">
        <v>65</v>
      </c>
      <c r="S34" s="2" t="s">
        <v>65</v>
      </c>
      <c r="T34" s="2" t="s">
        <v>64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115</v>
      </c>
      <c r="AS34" s="2" t="s">
        <v>52</v>
      </c>
      <c r="AT34" s="3"/>
      <c r="AU34" s="2" t="s">
        <v>117</v>
      </c>
      <c r="AV34" s="3">
        <v>16</v>
      </c>
    </row>
    <row r="35" spans="1:48" ht="30" customHeight="1" x14ac:dyDescent="0.3">
      <c r="A35" s="8" t="s">
        <v>118</v>
      </c>
      <c r="B35" s="8" t="s">
        <v>119</v>
      </c>
      <c r="C35" s="8" t="s">
        <v>105</v>
      </c>
      <c r="D35" s="9">
        <v>2.4</v>
      </c>
      <c r="E35" s="11">
        <f>TRUNC(일위대가목록!E11,0)</f>
        <v>13054</v>
      </c>
      <c r="F35" s="11">
        <f t="shared" si="4"/>
        <v>31329</v>
      </c>
      <c r="G35" s="11">
        <f>TRUNC(일위대가목록!F11,0)</f>
        <v>627965</v>
      </c>
      <c r="H35" s="11">
        <f t="shared" si="5"/>
        <v>1507116</v>
      </c>
      <c r="I35" s="11">
        <f>TRUNC(일위대가목록!G11,0)</f>
        <v>0</v>
      </c>
      <c r="J35" s="11">
        <f t="shared" si="6"/>
        <v>0</v>
      </c>
      <c r="K35" s="11">
        <f t="shared" si="7"/>
        <v>641019</v>
      </c>
      <c r="L35" s="11">
        <f t="shared" si="7"/>
        <v>1538445</v>
      </c>
      <c r="M35" s="8" t="s">
        <v>120</v>
      </c>
      <c r="N35" s="2" t="s">
        <v>121</v>
      </c>
      <c r="O35" s="2" t="s">
        <v>52</v>
      </c>
      <c r="P35" s="2" t="s">
        <v>52</v>
      </c>
      <c r="Q35" s="2" t="s">
        <v>97</v>
      </c>
      <c r="R35" s="2" t="s">
        <v>64</v>
      </c>
      <c r="S35" s="2" t="s">
        <v>65</v>
      </c>
      <c r="T35" s="2" t="s">
        <v>65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122</v>
      </c>
      <c r="AV35" s="3">
        <v>17</v>
      </c>
    </row>
    <row r="36" spans="1:48" ht="30" customHeight="1" x14ac:dyDescent="0.3">
      <c r="A36" s="8" t="s">
        <v>123</v>
      </c>
      <c r="B36" s="8" t="s">
        <v>124</v>
      </c>
      <c r="C36" s="8" t="s">
        <v>125</v>
      </c>
      <c r="D36" s="9">
        <v>56</v>
      </c>
      <c r="E36" s="11">
        <f>TRUNC(일위대가목록!E12,0)</f>
        <v>1079</v>
      </c>
      <c r="F36" s="11">
        <f t="shared" si="4"/>
        <v>60424</v>
      </c>
      <c r="G36" s="11">
        <f>TRUNC(일위대가목록!F12,0)</f>
        <v>8854</v>
      </c>
      <c r="H36" s="11">
        <f t="shared" si="5"/>
        <v>495824</v>
      </c>
      <c r="I36" s="11">
        <f>TRUNC(일위대가목록!G12,0)</f>
        <v>159</v>
      </c>
      <c r="J36" s="11">
        <f t="shared" si="6"/>
        <v>8904</v>
      </c>
      <c r="K36" s="11">
        <f t="shared" si="7"/>
        <v>10092</v>
      </c>
      <c r="L36" s="11">
        <f t="shared" si="7"/>
        <v>565152</v>
      </c>
      <c r="M36" s="8" t="s">
        <v>126</v>
      </c>
      <c r="N36" s="2" t="s">
        <v>127</v>
      </c>
      <c r="O36" s="2" t="s">
        <v>52</v>
      </c>
      <c r="P36" s="2" t="s">
        <v>52</v>
      </c>
      <c r="Q36" s="2" t="s">
        <v>97</v>
      </c>
      <c r="R36" s="2" t="s">
        <v>64</v>
      </c>
      <c r="S36" s="2" t="s">
        <v>65</v>
      </c>
      <c r="T36" s="2" t="s">
        <v>65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128</v>
      </c>
      <c r="AV36" s="3">
        <v>18</v>
      </c>
    </row>
    <row r="37" spans="1:48" ht="30" customHeight="1" x14ac:dyDescent="0.3">
      <c r="A37" s="8" t="s">
        <v>129</v>
      </c>
      <c r="B37" s="8" t="s">
        <v>130</v>
      </c>
      <c r="C37" s="8" t="s">
        <v>110</v>
      </c>
      <c r="D37" s="9">
        <v>45.3</v>
      </c>
      <c r="E37" s="11">
        <f>TRUNC(일위대가목록!E13,0)</f>
        <v>0</v>
      </c>
      <c r="F37" s="11">
        <f t="shared" si="4"/>
        <v>0</v>
      </c>
      <c r="G37" s="11">
        <f>TRUNC(일위대가목록!F13,0)</f>
        <v>39034</v>
      </c>
      <c r="H37" s="11">
        <f t="shared" si="5"/>
        <v>1768240</v>
      </c>
      <c r="I37" s="11">
        <f>TRUNC(일위대가목록!G13,0)</f>
        <v>780</v>
      </c>
      <c r="J37" s="11">
        <f t="shared" si="6"/>
        <v>35334</v>
      </c>
      <c r="K37" s="11">
        <f t="shared" si="7"/>
        <v>39814</v>
      </c>
      <c r="L37" s="11">
        <f t="shared" si="7"/>
        <v>1803574</v>
      </c>
      <c r="M37" s="8" t="s">
        <v>131</v>
      </c>
      <c r="N37" s="2" t="s">
        <v>132</v>
      </c>
      <c r="O37" s="2" t="s">
        <v>52</v>
      </c>
      <c r="P37" s="2" t="s">
        <v>52</v>
      </c>
      <c r="Q37" s="2" t="s">
        <v>97</v>
      </c>
      <c r="R37" s="2" t="s">
        <v>64</v>
      </c>
      <c r="S37" s="2" t="s">
        <v>65</v>
      </c>
      <c r="T37" s="2" t="s">
        <v>65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133</v>
      </c>
      <c r="AV37" s="3">
        <v>19</v>
      </c>
    </row>
    <row r="38" spans="1:48" ht="30" customHeight="1" x14ac:dyDescent="0.3">
      <c r="A38" s="8" t="s">
        <v>134</v>
      </c>
      <c r="B38" s="8" t="s">
        <v>135</v>
      </c>
      <c r="C38" s="8" t="s">
        <v>77</v>
      </c>
      <c r="D38" s="9">
        <v>311.8</v>
      </c>
      <c r="E38" s="11">
        <f>TRUNC(일위대가목록!E14,0)</f>
        <v>48085</v>
      </c>
      <c r="F38" s="11">
        <f t="shared" si="4"/>
        <v>14992903</v>
      </c>
      <c r="G38" s="11">
        <f>TRUNC(일위대가목록!F14,0)</f>
        <v>10349</v>
      </c>
      <c r="H38" s="11">
        <f t="shared" si="5"/>
        <v>3226818</v>
      </c>
      <c r="I38" s="11">
        <f>TRUNC(일위대가목록!G14,0)</f>
        <v>0</v>
      </c>
      <c r="J38" s="11">
        <f t="shared" si="6"/>
        <v>0</v>
      </c>
      <c r="K38" s="11">
        <f t="shared" si="7"/>
        <v>58434</v>
      </c>
      <c r="L38" s="11">
        <f t="shared" si="7"/>
        <v>18219721</v>
      </c>
      <c r="M38" s="8" t="s">
        <v>136</v>
      </c>
      <c r="N38" s="2" t="s">
        <v>137</v>
      </c>
      <c r="O38" s="2" t="s">
        <v>52</v>
      </c>
      <c r="P38" s="2" t="s">
        <v>52</v>
      </c>
      <c r="Q38" s="2" t="s">
        <v>97</v>
      </c>
      <c r="R38" s="2" t="s">
        <v>64</v>
      </c>
      <c r="S38" s="2" t="s">
        <v>65</v>
      </c>
      <c r="T38" s="2" t="s">
        <v>65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138</v>
      </c>
      <c r="AV38" s="3">
        <v>20</v>
      </c>
    </row>
    <row r="39" spans="1:48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30" hidden="1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8" ht="30" hidden="1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8" ht="30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8" ht="30" customHeight="1" x14ac:dyDescent="0.3">
      <c r="A55" s="8" t="s">
        <v>94</v>
      </c>
      <c r="B55" s="9"/>
      <c r="C55" s="9"/>
      <c r="D55" s="9"/>
      <c r="E55" s="9"/>
      <c r="F55" s="11">
        <f>SUM(F31:F54) -F34</f>
        <v>19768962</v>
      </c>
      <c r="G55" s="9"/>
      <c r="H55" s="11">
        <f>SUM(H31:H54) -H34</f>
        <v>6997998</v>
      </c>
      <c r="I55" s="9"/>
      <c r="J55" s="11">
        <f>SUM(J31:J54) -J34</f>
        <v>44238</v>
      </c>
      <c r="K55" s="9"/>
      <c r="L55" s="11">
        <f>SUM(L31:L54) -L34</f>
        <v>26811198</v>
      </c>
      <c r="M55" s="9"/>
      <c r="N55" t="s">
        <v>95</v>
      </c>
    </row>
    <row r="56" spans="1:48" ht="30" customHeight="1" x14ac:dyDescent="0.3">
      <c r="A56" s="8" t="s">
        <v>139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3"/>
      <c r="O56" s="3"/>
      <c r="P56" s="3"/>
      <c r="Q56" s="2" t="s">
        <v>140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8" t="s">
        <v>141</v>
      </c>
      <c r="B57" s="8" t="s">
        <v>142</v>
      </c>
      <c r="C57" s="8" t="s">
        <v>143</v>
      </c>
      <c r="D57" s="9">
        <v>77.099999999999994</v>
      </c>
      <c r="E57" s="11">
        <f>TRUNC(단가대비표!O18,0)</f>
        <v>735</v>
      </c>
      <c r="F57" s="11">
        <f t="shared" ref="F57:F70" si="8">TRUNC(E57*D57, 0)</f>
        <v>56668</v>
      </c>
      <c r="G57" s="11">
        <f>TRUNC(단가대비표!P18,0)</f>
        <v>0</v>
      </c>
      <c r="H57" s="11">
        <f t="shared" ref="H57:H70" si="9">TRUNC(G57*D57, 0)</f>
        <v>0</v>
      </c>
      <c r="I57" s="11">
        <f>TRUNC(단가대비표!V18,0)</f>
        <v>0</v>
      </c>
      <c r="J57" s="11">
        <f t="shared" ref="J57:J70" si="10">TRUNC(I57*D57, 0)</f>
        <v>0</v>
      </c>
      <c r="K57" s="11">
        <f t="shared" ref="K57:K70" si="11">TRUNC(E57+G57+I57, 0)</f>
        <v>735</v>
      </c>
      <c r="L57" s="11">
        <f t="shared" ref="L57:L70" si="12">TRUNC(F57+H57+J57, 0)</f>
        <v>56668</v>
      </c>
      <c r="M57" s="8" t="s">
        <v>52</v>
      </c>
      <c r="N57" s="2" t="s">
        <v>144</v>
      </c>
      <c r="O57" s="2" t="s">
        <v>52</v>
      </c>
      <c r="P57" s="2" t="s">
        <v>52</v>
      </c>
      <c r="Q57" s="2" t="s">
        <v>140</v>
      </c>
      <c r="R57" s="2" t="s">
        <v>65</v>
      </c>
      <c r="S57" s="2" t="s">
        <v>65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145</v>
      </c>
      <c r="AV57" s="3">
        <v>22</v>
      </c>
    </row>
    <row r="58" spans="1:48" ht="30" customHeight="1" x14ac:dyDescent="0.3">
      <c r="A58" s="8" t="s">
        <v>146</v>
      </c>
      <c r="B58" s="8" t="s">
        <v>147</v>
      </c>
      <c r="C58" s="8" t="s">
        <v>105</v>
      </c>
      <c r="D58" s="9">
        <v>3</v>
      </c>
      <c r="E58" s="11">
        <f>TRUNC(단가대비표!O22,0)</f>
        <v>740000</v>
      </c>
      <c r="F58" s="11">
        <f t="shared" si="8"/>
        <v>2220000</v>
      </c>
      <c r="G58" s="11">
        <f>TRUNC(단가대비표!P22,0)</f>
        <v>0</v>
      </c>
      <c r="H58" s="11">
        <f t="shared" si="9"/>
        <v>0</v>
      </c>
      <c r="I58" s="11">
        <f>TRUNC(단가대비표!V22,0)</f>
        <v>0</v>
      </c>
      <c r="J58" s="11">
        <f t="shared" si="10"/>
        <v>0</v>
      </c>
      <c r="K58" s="11">
        <f t="shared" si="11"/>
        <v>740000</v>
      </c>
      <c r="L58" s="11">
        <f t="shared" si="12"/>
        <v>2220000</v>
      </c>
      <c r="M58" s="8" t="s">
        <v>52</v>
      </c>
      <c r="N58" s="2" t="s">
        <v>148</v>
      </c>
      <c r="O58" s="2" t="s">
        <v>52</v>
      </c>
      <c r="P58" s="2" t="s">
        <v>52</v>
      </c>
      <c r="Q58" s="2" t="s">
        <v>140</v>
      </c>
      <c r="R58" s="2" t="s">
        <v>65</v>
      </c>
      <c r="S58" s="2" t="s">
        <v>65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149</v>
      </c>
      <c r="AV58" s="3">
        <v>23</v>
      </c>
    </row>
    <row r="59" spans="1:48" ht="30" customHeight="1" x14ac:dyDescent="0.3">
      <c r="A59" s="8" t="s">
        <v>146</v>
      </c>
      <c r="B59" s="8" t="s">
        <v>150</v>
      </c>
      <c r="C59" s="8" t="s">
        <v>105</v>
      </c>
      <c r="D59" s="9">
        <v>2.5</v>
      </c>
      <c r="E59" s="11">
        <f>TRUNC(단가대비표!O23,0)</f>
        <v>740000</v>
      </c>
      <c r="F59" s="11">
        <f t="shared" si="8"/>
        <v>1850000</v>
      </c>
      <c r="G59" s="11">
        <f>TRUNC(단가대비표!P23,0)</f>
        <v>0</v>
      </c>
      <c r="H59" s="11">
        <f t="shared" si="9"/>
        <v>0</v>
      </c>
      <c r="I59" s="11">
        <f>TRUNC(단가대비표!V23,0)</f>
        <v>0</v>
      </c>
      <c r="J59" s="11">
        <f t="shared" si="10"/>
        <v>0</v>
      </c>
      <c r="K59" s="11">
        <f t="shared" si="11"/>
        <v>740000</v>
      </c>
      <c r="L59" s="11">
        <f t="shared" si="12"/>
        <v>1850000</v>
      </c>
      <c r="M59" s="8" t="s">
        <v>52</v>
      </c>
      <c r="N59" s="2" t="s">
        <v>151</v>
      </c>
      <c r="O59" s="2" t="s">
        <v>52</v>
      </c>
      <c r="P59" s="2" t="s">
        <v>52</v>
      </c>
      <c r="Q59" s="2" t="s">
        <v>140</v>
      </c>
      <c r="R59" s="2" t="s">
        <v>65</v>
      </c>
      <c r="S59" s="2" t="s">
        <v>65</v>
      </c>
      <c r="T59" s="2" t="s">
        <v>64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152</v>
      </c>
      <c r="AV59" s="3">
        <v>24</v>
      </c>
    </row>
    <row r="60" spans="1:48" ht="30" customHeight="1" x14ac:dyDescent="0.3">
      <c r="A60" s="8" t="s">
        <v>153</v>
      </c>
      <c r="B60" s="8" t="s">
        <v>154</v>
      </c>
      <c r="C60" s="8" t="s">
        <v>105</v>
      </c>
      <c r="D60" s="9">
        <v>3.5</v>
      </c>
      <c r="E60" s="11">
        <f>TRUNC(단가대비표!O24,0)</f>
        <v>1460000</v>
      </c>
      <c r="F60" s="11">
        <f t="shared" si="8"/>
        <v>5110000</v>
      </c>
      <c r="G60" s="11">
        <f>TRUNC(단가대비표!P24,0)</f>
        <v>0</v>
      </c>
      <c r="H60" s="11">
        <f t="shared" si="9"/>
        <v>0</v>
      </c>
      <c r="I60" s="11">
        <f>TRUNC(단가대비표!V24,0)</f>
        <v>0</v>
      </c>
      <c r="J60" s="11">
        <f t="shared" si="10"/>
        <v>0</v>
      </c>
      <c r="K60" s="11">
        <f t="shared" si="11"/>
        <v>1460000</v>
      </c>
      <c r="L60" s="11">
        <f t="shared" si="12"/>
        <v>5110000</v>
      </c>
      <c r="M60" s="8" t="s">
        <v>52</v>
      </c>
      <c r="N60" s="2" t="s">
        <v>155</v>
      </c>
      <c r="O60" s="2" t="s">
        <v>52</v>
      </c>
      <c r="P60" s="2" t="s">
        <v>52</v>
      </c>
      <c r="Q60" s="2" t="s">
        <v>140</v>
      </c>
      <c r="R60" s="2" t="s">
        <v>65</v>
      </c>
      <c r="S60" s="2" t="s">
        <v>65</v>
      </c>
      <c r="T60" s="2" t="s">
        <v>64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156</v>
      </c>
      <c r="AV60" s="3">
        <v>25</v>
      </c>
    </row>
    <row r="61" spans="1:48" ht="30" customHeight="1" x14ac:dyDescent="0.3">
      <c r="A61" s="8" t="s">
        <v>157</v>
      </c>
      <c r="B61" s="8" t="s">
        <v>158</v>
      </c>
      <c r="C61" s="8" t="s">
        <v>105</v>
      </c>
      <c r="D61" s="9">
        <v>0.2</v>
      </c>
      <c r="E61" s="11">
        <f>TRUNC(단가대비표!O25,0)</f>
        <v>611300</v>
      </c>
      <c r="F61" s="11">
        <f t="shared" si="8"/>
        <v>122260</v>
      </c>
      <c r="G61" s="11">
        <f>TRUNC(단가대비표!P25,0)</f>
        <v>0</v>
      </c>
      <c r="H61" s="11">
        <f t="shared" si="9"/>
        <v>0</v>
      </c>
      <c r="I61" s="11">
        <f>TRUNC(단가대비표!V25,0)</f>
        <v>0</v>
      </c>
      <c r="J61" s="11">
        <f t="shared" si="10"/>
        <v>0</v>
      </c>
      <c r="K61" s="11">
        <f t="shared" si="11"/>
        <v>611300</v>
      </c>
      <c r="L61" s="11">
        <f t="shared" si="12"/>
        <v>122260</v>
      </c>
      <c r="M61" s="8" t="s">
        <v>52</v>
      </c>
      <c r="N61" s="2" t="s">
        <v>159</v>
      </c>
      <c r="O61" s="2" t="s">
        <v>52</v>
      </c>
      <c r="P61" s="2" t="s">
        <v>52</v>
      </c>
      <c r="Q61" s="2" t="s">
        <v>140</v>
      </c>
      <c r="R61" s="2" t="s">
        <v>65</v>
      </c>
      <c r="S61" s="2" t="s">
        <v>65</v>
      </c>
      <c r="T61" s="2" t="s">
        <v>64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160</v>
      </c>
      <c r="AV61" s="3">
        <v>26</v>
      </c>
    </row>
    <row r="62" spans="1:48" ht="30" customHeight="1" x14ac:dyDescent="0.3">
      <c r="A62" s="8" t="s">
        <v>161</v>
      </c>
      <c r="B62" s="8" t="s">
        <v>162</v>
      </c>
      <c r="C62" s="8" t="s">
        <v>100</v>
      </c>
      <c r="D62" s="9">
        <v>24</v>
      </c>
      <c r="E62" s="11">
        <f>TRUNC(단가대비표!O70,0)</f>
        <v>2586</v>
      </c>
      <c r="F62" s="11">
        <f t="shared" si="8"/>
        <v>62064</v>
      </c>
      <c r="G62" s="11">
        <f>TRUNC(단가대비표!P70,0)</f>
        <v>0</v>
      </c>
      <c r="H62" s="11">
        <f t="shared" si="9"/>
        <v>0</v>
      </c>
      <c r="I62" s="11">
        <f>TRUNC(단가대비표!V70,0)</f>
        <v>0</v>
      </c>
      <c r="J62" s="11">
        <f t="shared" si="10"/>
        <v>0</v>
      </c>
      <c r="K62" s="11">
        <f t="shared" si="11"/>
        <v>2586</v>
      </c>
      <c r="L62" s="11">
        <f t="shared" si="12"/>
        <v>62064</v>
      </c>
      <c r="M62" s="8" t="s">
        <v>52</v>
      </c>
      <c r="N62" s="2" t="s">
        <v>163</v>
      </c>
      <c r="O62" s="2" t="s">
        <v>52</v>
      </c>
      <c r="P62" s="2" t="s">
        <v>52</v>
      </c>
      <c r="Q62" s="2" t="s">
        <v>140</v>
      </c>
      <c r="R62" s="2" t="s">
        <v>65</v>
      </c>
      <c r="S62" s="2" t="s">
        <v>65</v>
      </c>
      <c r="T62" s="2" t="s">
        <v>64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164</v>
      </c>
      <c r="AV62" s="3">
        <v>27</v>
      </c>
    </row>
    <row r="63" spans="1:48" ht="30" customHeight="1" x14ac:dyDescent="0.3">
      <c r="A63" s="8" t="s">
        <v>161</v>
      </c>
      <c r="B63" s="8" t="s">
        <v>165</v>
      </c>
      <c r="C63" s="8" t="s">
        <v>100</v>
      </c>
      <c r="D63" s="9">
        <v>56</v>
      </c>
      <c r="E63" s="11">
        <f>TRUNC(단가대비표!O71,0)</f>
        <v>3688</v>
      </c>
      <c r="F63" s="11">
        <f t="shared" si="8"/>
        <v>206528</v>
      </c>
      <c r="G63" s="11">
        <f>TRUNC(단가대비표!P71,0)</f>
        <v>0</v>
      </c>
      <c r="H63" s="11">
        <f t="shared" si="9"/>
        <v>0</v>
      </c>
      <c r="I63" s="11">
        <f>TRUNC(단가대비표!V71,0)</f>
        <v>0</v>
      </c>
      <c r="J63" s="11">
        <f t="shared" si="10"/>
        <v>0</v>
      </c>
      <c r="K63" s="11">
        <f t="shared" si="11"/>
        <v>3688</v>
      </c>
      <c r="L63" s="11">
        <f t="shared" si="12"/>
        <v>206528</v>
      </c>
      <c r="M63" s="8" t="s">
        <v>52</v>
      </c>
      <c r="N63" s="2" t="s">
        <v>166</v>
      </c>
      <c r="O63" s="2" t="s">
        <v>52</v>
      </c>
      <c r="P63" s="2" t="s">
        <v>52</v>
      </c>
      <c r="Q63" s="2" t="s">
        <v>140</v>
      </c>
      <c r="R63" s="2" t="s">
        <v>65</v>
      </c>
      <c r="S63" s="2" t="s">
        <v>65</v>
      </c>
      <c r="T63" s="2" t="s">
        <v>64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167</v>
      </c>
      <c r="AV63" s="3">
        <v>28</v>
      </c>
    </row>
    <row r="64" spans="1:48" ht="30" customHeight="1" x14ac:dyDescent="0.3">
      <c r="A64" s="8" t="s">
        <v>161</v>
      </c>
      <c r="B64" s="8" t="s">
        <v>168</v>
      </c>
      <c r="C64" s="8" t="s">
        <v>100</v>
      </c>
      <c r="D64" s="9">
        <v>164.8</v>
      </c>
      <c r="E64" s="11">
        <f>TRUNC(단가대비표!O72,0)</f>
        <v>7670</v>
      </c>
      <c r="F64" s="11">
        <f t="shared" si="8"/>
        <v>1264016</v>
      </c>
      <c r="G64" s="11">
        <f>TRUNC(단가대비표!P72,0)</f>
        <v>0</v>
      </c>
      <c r="H64" s="11">
        <f t="shared" si="9"/>
        <v>0</v>
      </c>
      <c r="I64" s="11">
        <f>TRUNC(단가대비표!V72,0)</f>
        <v>0</v>
      </c>
      <c r="J64" s="11">
        <f t="shared" si="10"/>
        <v>0</v>
      </c>
      <c r="K64" s="11">
        <f t="shared" si="11"/>
        <v>7670</v>
      </c>
      <c r="L64" s="11">
        <f t="shared" si="12"/>
        <v>1264016</v>
      </c>
      <c r="M64" s="8" t="s">
        <v>52</v>
      </c>
      <c r="N64" s="2" t="s">
        <v>169</v>
      </c>
      <c r="O64" s="2" t="s">
        <v>52</v>
      </c>
      <c r="P64" s="2" t="s">
        <v>52</v>
      </c>
      <c r="Q64" s="2" t="s">
        <v>140</v>
      </c>
      <c r="R64" s="2" t="s">
        <v>65</v>
      </c>
      <c r="S64" s="2" t="s">
        <v>65</v>
      </c>
      <c r="T64" s="2" t="s">
        <v>64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170</v>
      </c>
      <c r="AV64" s="3">
        <v>29</v>
      </c>
    </row>
    <row r="65" spans="1:48" ht="30" customHeight="1" x14ac:dyDescent="0.3">
      <c r="A65" s="8" t="s">
        <v>171</v>
      </c>
      <c r="B65" s="8" t="s">
        <v>172</v>
      </c>
      <c r="C65" s="8" t="s">
        <v>173</v>
      </c>
      <c r="D65" s="9">
        <v>2</v>
      </c>
      <c r="E65" s="11">
        <f>TRUNC(일위대가목록!E15,0)</f>
        <v>0</v>
      </c>
      <c r="F65" s="11">
        <f t="shared" si="8"/>
        <v>0</v>
      </c>
      <c r="G65" s="11">
        <f>TRUNC(일위대가목록!F15,0)</f>
        <v>1261071</v>
      </c>
      <c r="H65" s="11">
        <f t="shared" si="9"/>
        <v>2522142</v>
      </c>
      <c r="I65" s="11">
        <f>TRUNC(일위대가목록!G15,0)</f>
        <v>0</v>
      </c>
      <c r="J65" s="11">
        <f t="shared" si="10"/>
        <v>0</v>
      </c>
      <c r="K65" s="11">
        <f t="shared" si="11"/>
        <v>1261071</v>
      </c>
      <c r="L65" s="11">
        <f t="shared" si="12"/>
        <v>2522142</v>
      </c>
      <c r="M65" s="8" t="s">
        <v>174</v>
      </c>
      <c r="N65" s="2" t="s">
        <v>175</v>
      </c>
      <c r="O65" s="2" t="s">
        <v>52</v>
      </c>
      <c r="P65" s="2" t="s">
        <v>52</v>
      </c>
      <c r="Q65" s="2" t="s">
        <v>140</v>
      </c>
      <c r="R65" s="2" t="s">
        <v>64</v>
      </c>
      <c r="S65" s="2" t="s">
        <v>65</v>
      </c>
      <c r="T65" s="2" t="s">
        <v>65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176</v>
      </c>
      <c r="AV65" s="3">
        <v>30</v>
      </c>
    </row>
    <row r="66" spans="1:48" ht="30" customHeight="1" x14ac:dyDescent="0.3">
      <c r="A66" s="8" t="s">
        <v>171</v>
      </c>
      <c r="B66" s="8" t="s">
        <v>177</v>
      </c>
      <c r="C66" s="8" t="s">
        <v>178</v>
      </c>
      <c r="D66" s="9">
        <v>5</v>
      </c>
      <c r="E66" s="11">
        <f>TRUNC(일위대가목록!E16,0)</f>
        <v>0</v>
      </c>
      <c r="F66" s="11">
        <f t="shared" si="8"/>
        <v>0</v>
      </c>
      <c r="G66" s="11">
        <f>TRUNC(일위대가목록!F16,0)</f>
        <v>450382</v>
      </c>
      <c r="H66" s="11">
        <f t="shared" si="9"/>
        <v>2251910</v>
      </c>
      <c r="I66" s="11">
        <f>TRUNC(일위대가목록!G16,0)</f>
        <v>0</v>
      </c>
      <c r="J66" s="11">
        <f t="shared" si="10"/>
        <v>0</v>
      </c>
      <c r="K66" s="11">
        <f t="shared" si="11"/>
        <v>450382</v>
      </c>
      <c r="L66" s="11">
        <f t="shared" si="12"/>
        <v>2251910</v>
      </c>
      <c r="M66" s="8" t="s">
        <v>179</v>
      </c>
      <c r="N66" s="2" t="s">
        <v>180</v>
      </c>
      <c r="O66" s="2" t="s">
        <v>52</v>
      </c>
      <c r="P66" s="2" t="s">
        <v>52</v>
      </c>
      <c r="Q66" s="2" t="s">
        <v>140</v>
      </c>
      <c r="R66" s="2" t="s">
        <v>64</v>
      </c>
      <c r="S66" s="2" t="s">
        <v>65</v>
      </c>
      <c r="T66" s="2" t="s">
        <v>65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181</v>
      </c>
      <c r="AV66" s="3">
        <v>31</v>
      </c>
    </row>
    <row r="67" spans="1:48" ht="30" customHeight="1" x14ac:dyDescent="0.3">
      <c r="A67" s="8" t="s">
        <v>182</v>
      </c>
      <c r="B67" s="8" t="s">
        <v>183</v>
      </c>
      <c r="C67" s="8" t="s">
        <v>125</v>
      </c>
      <c r="D67" s="9">
        <v>965</v>
      </c>
      <c r="E67" s="11">
        <f>TRUNC(일위대가목록!E17,0)</f>
        <v>743</v>
      </c>
      <c r="F67" s="11">
        <f t="shared" si="8"/>
        <v>716995</v>
      </c>
      <c r="G67" s="11">
        <f>TRUNC(일위대가목록!F17,0)</f>
        <v>398</v>
      </c>
      <c r="H67" s="11">
        <f t="shared" si="9"/>
        <v>384070</v>
      </c>
      <c r="I67" s="11">
        <f>TRUNC(일위대가목록!G17,0)</f>
        <v>0</v>
      </c>
      <c r="J67" s="11">
        <f t="shared" si="10"/>
        <v>0</v>
      </c>
      <c r="K67" s="11">
        <f t="shared" si="11"/>
        <v>1141</v>
      </c>
      <c r="L67" s="11">
        <f t="shared" si="12"/>
        <v>1101065</v>
      </c>
      <c r="M67" s="8" t="s">
        <v>184</v>
      </c>
      <c r="N67" s="2" t="s">
        <v>185</v>
      </c>
      <c r="O67" s="2" t="s">
        <v>52</v>
      </c>
      <c r="P67" s="2" t="s">
        <v>52</v>
      </c>
      <c r="Q67" s="2" t="s">
        <v>140</v>
      </c>
      <c r="R67" s="2" t="s">
        <v>64</v>
      </c>
      <c r="S67" s="2" t="s">
        <v>65</v>
      </c>
      <c r="T67" s="2" t="s">
        <v>65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186</v>
      </c>
      <c r="AV67" s="3">
        <v>32</v>
      </c>
    </row>
    <row r="68" spans="1:48" ht="30" customHeight="1" x14ac:dyDescent="0.3">
      <c r="A68" s="8" t="s">
        <v>187</v>
      </c>
      <c r="B68" s="8" t="s">
        <v>188</v>
      </c>
      <c r="C68" s="8" t="s">
        <v>189</v>
      </c>
      <c r="D68" s="9">
        <v>8.6</v>
      </c>
      <c r="E68" s="11">
        <f>TRUNC(일위대가목록!E18,0)</f>
        <v>25200</v>
      </c>
      <c r="F68" s="11">
        <f t="shared" si="8"/>
        <v>216720</v>
      </c>
      <c r="G68" s="11">
        <f>TRUNC(일위대가목록!F18,0)</f>
        <v>241366</v>
      </c>
      <c r="H68" s="11">
        <f t="shared" si="9"/>
        <v>2075747</v>
      </c>
      <c r="I68" s="11">
        <f>TRUNC(일위대가목록!G18,0)</f>
        <v>144819</v>
      </c>
      <c r="J68" s="11">
        <f t="shared" si="10"/>
        <v>1245443</v>
      </c>
      <c r="K68" s="11">
        <f t="shared" si="11"/>
        <v>411385</v>
      </c>
      <c r="L68" s="11">
        <f t="shared" si="12"/>
        <v>3537910</v>
      </c>
      <c r="M68" s="8" t="s">
        <v>190</v>
      </c>
      <c r="N68" s="2" t="s">
        <v>191</v>
      </c>
      <c r="O68" s="2" t="s">
        <v>52</v>
      </c>
      <c r="P68" s="2" t="s">
        <v>52</v>
      </c>
      <c r="Q68" s="2" t="s">
        <v>140</v>
      </c>
      <c r="R68" s="2" t="s">
        <v>64</v>
      </c>
      <c r="S68" s="2" t="s">
        <v>65</v>
      </c>
      <c r="T68" s="2" t="s">
        <v>65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192</v>
      </c>
      <c r="AV68" s="3">
        <v>33</v>
      </c>
    </row>
    <row r="69" spans="1:48" ht="30" customHeight="1" x14ac:dyDescent="0.3">
      <c r="A69" s="8" t="s">
        <v>193</v>
      </c>
      <c r="B69" s="8" t="s">
        <v>194</v>
      </c>
      <c r="C69" s="8" t="s">
        <v>195</v>
      </c>
      <c r="D69" s="9">
        <v>2</v>
      </c>
      <c r="E69" s="11">
        <f>TRUNC(일위대가목록!E19,0)</f>
        <v>0</v>
      </c>
      <c r="F69" s="11">
        <f t="shared" si="8"/>
        <v>0</v>
      </c>
      <c r="G69" s="11">
        <f>TRUNC(일위대가목록!F19,0)</f>
        <v>626640</v>
      </c>
      <c r="H69" s="11">
        <f t="shared" si="9"/>
        <v>1253280</v>
      </c>
      <c r="I69" s="11">
        <f>TRUNC(일위대가목록!G19,0)</f>
        <v>0</v>
      </c>
      <c r="J69" s="11">
        <f t="shared" si="10"/>
        <v>0</v>
      </c>
      <c r="K69" s="11">
        <f t="shared" si="11"/>
        <v>626640</v>
      </c>
      <c r="L69" s="11">
        <f t="shared" si="12"/>
        <v>1253280</v>
      </c>
      <c r="M69" s="8" t="s">
        <v>196</v>
      </c>
      <c r="N69" s="2" t="s">
        <v>197</v>
      </c>
      <c r="O69" s="2" t="s">
        <v>52</v>
      </c>
      <c r="P69" s="2" t="s">
        <v>52</v>
      </c>
      <c r="Q69" s="2" t="s">
        <v>140</v>
      </c>
      <c r="R69" s="2" t="s">
        <v>64</v>
      </c>
      <c r="S69" s="2" t="s">
        <v>65</v>
      </c>
      <c r="T69" s="2" t="s">
        <v>65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198</v>
      </c>
      <c r="AV69" s="3">
        <v>34</v>
      </c>
    </row>
    <row r="70" spans="1:48" ht="30" customHeight="1" x14ac:dyDescent="0.3">
      <c r="A70" s="8" t="s">
        <v>199</v>
      </c>
      <c r="B70" s="8" t="s">
        <v>200</v>
      </c>
      <c r="C70" s="8" t="s">
        <v>189</v>
      </c>
      <c r="D70" s="9">
        <v>8.6</v>
      </c>
      <c r="E70" s="11">
        <f>TRUNC(일위대가목록!E20,0)</f>
        <v>418</v>
      </c>
      <c r="F70" s="11">
        <f t="shared" si="8"/>
        <v>3594</v>
      </c>
      <c r="G70" s="11">
        <f>TRUNC(일위대가목록!F20,0)</f>
        <v>160187</v>
      </c>
      <c r="H70" s="11">
        <f t="shared" si="9"/>
        <v>1377608</v>
      </c>
      <c r="I70" s="11">
        <f>TRUNC(일위대가목록!G20,0)</f>
        <v>0</v>
      </c>
      <c r="J70" s="11">
        <f t="shared" si="10"/>
        <v>0</v>
      </c>
      <c r="K70" s="11">
        <f t="shared" si="11"/>
        <v>160605</v>
      </c>
      <c r="L70" s="11">
        <f t="shared" si="12"/>
        <v>1381202</v>
      </c>
      <c r="M70" s="8" t="s">
        <v>201</v>
      </c>
      <c r="N70" s="2" t="s">
        <v>202</v>
      </c>
      <c r="O70" s="2" t="s">
        <v>52</v>
      </c>
      <c r="P70" s="2" t="s">
        <v>52</v>
      </c>
      <c r="Q70" s="2" t="s">
        <v>140</v>
      </c>
      <c r="R70" s="2" t="s">
        <v>64</v>
      </c>
      <c r="S70" s="2" t="s">
        <v>65</v>
      </c>
      <c r="T70" s="2" t="s">
        <v>65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203</v>
      </c>
      <c r="AV70" s="3">
        <v>35</v>
      </c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48" ht="30" customHeight="1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48" ht="30" customHeight="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48" ht="30" hidden="1" customHeight="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48" ht="30" hidden="1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30" customHeight="1" x14ac:dyDescent="0.3">
      <c r="A81" s="8" t="s">
        <v>94</v>
      </c>
      <c r="B81" s="9"/>
      <c r="C81" s="9"/>
      <c r="D81" s="9"/>
      <c r="E81" s="9"/>
      <c r="F81" s="11">
        <f>SUM(F57:F80)</f>
        <v>11828845</v>
      </c>
      <c r="G81" s="9"/>
      <c r="H81" s="11">
        <f>SUM(H57:H80)</f>
        <v>9864757</v>
      </c>
      <c r="I81" s="9"/>
      <c r="J81" s="11">
        <f>SUM(J57:J80)</f>
        <v>1245443</v>
      </c>
      <c r="K81" s="9"/>
      <c r="L81" s="11">
        <f>SUM(L57:L80)</f>
        <v>22939045</v>
      </c>
      <c r="M81" s="9"/>
      <c r="N81" t="s">
        <v>95</v>
      </c>
    </row>
    <row r="82" spans="1:48" ht="30" customHeight="1" x14ac:dyDescent="0.3">
      <c r="A82" s="8" t="s">
        <v>204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3"/>
      <c r="O82" s="3"/>
      <c r="P82" s="3"/>
      <c r="Q82" s="2" t="s">
        <v>205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30" customHeight="1" x14ac:dyDescent="0.3">
      <c r="A83" s="8" t="s">
        <v>206</v>
      </c>
      <c r="B83" s="8" t="s">
        <v>207</v>
      </c>
      <c r="C83" s="8" t="s">
        <v>77</v>
      </c>
      <c r="D83" s="9">
        <v>82.3</v>
      </c>
      <c r="E83" s="11">
        <f>TRUNC(단가대비표!O36,0)</f>
        <v>110000</v>
      </c>
      <c r="F83" s="11">
        <f t="shared" ref="F83:F98" si="13">TRUNC(E83*D83, 0)</f>
        <v>9053000</v>
      </c>
      <c r="G83" s="11">
        <f>TRUNC(단가대비표!P36,0)</f>
        <v>0</v>
      </c>
      <c r="H83" s="11">
        <f t="shared" ref="H83:H98" si="14">TRUNC(G83*D83, 0)</f>
        <v>0</v>
      </c>
      <c r="I83" s="11">
        <f>TRUNC(단가대비표!V36,0)</f>
        <v>0</v>
      </c>
      <c r="J83" s="11">
        <f t="shared" ref="J83:J98" si="15">TRUNC(I83*D83, 0)</f>
        <v>0</v>
      </c>
      <c r="K83" s="11">
        <f t="shared" ref="K83:K98" si="16">TRUNC(E83+G83+I83, 0)</f>
        <v>110000</v>
      </c>
      <c r="L83" s="11">
        <f t="shared" ref="L83:L98" si="17">TRUNC(F83+H83+J83, 0)</f>
        <v>9053000</v>
      </c>
      <c r="M83" s="8" t="s">
        <v>208</v>
      </c>
      <c r="N83" s="2" t="s">
        <v>209</v>
      </c>
      <c r="O83" s="2" t="s">
        <v>52</v>
      </c>
      <c r="P83" s="2" t="s">
        <v>52</v>
      </c>
      <c r="Q83" s="2" t="s">
        <v>205</v>
      </c>
      <c r="R83" s="2" t="s">
        <v>65</v>
      </c>
      <c r="S83" s="2" t="s">
        <v>65</v>
      </c>
      <c r="T83" s="2" t="s">
        <v>64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210</v>
      </c>
      <c r="AV83" s="3">
        <v>37</v>
      </c>
    </row>
    <row r="84" spans="1:48" ht="30" customHeight="1" x14ac:dyDescent="0.3">
      <c r="A84" s="8" t="s">
        <v>206</v>
      </c>
      <c r="B84" s="8" t="s">
        <v>211</v>
      </c>
      <c r="C84" s="8" t="s">
        <v>77</v>
      </c>
      <c r="D84" s="9">
        <v>13.8</v>
      </c>
      <c r="E84" s="11">
        <f>TRUNC(단가대비표!O37,0)</f>
        <v>120000</v>
      </c>
      <c r="F84" s="11">
        <f t="shared" si="13"/>
        <v>1656000</v>
      </c>
      <c r="G84" s="11">
        <f>TRUNC(단가대비표!P37,0)</f>
        <v>0</v>
      </c>
      <c r="H84" s="11">
        <f t="shared" si="14"/>
        <v>0</v>
      </c>
      <c r="I84" s="11">
        <f>TRUNC(단가대비표!V37,0)</f>
        <v>0</v>
      </c>
      <c r="J84" s="11">
        <f t="shared" si="15"/>
        <v>0</v>
      </c>
      <c r="K84" s="11">
        <f t="shared" si="16"/>
        <v>120000</v>
      </c>
      <c r="L84" s="11">
        <f t="shared" si="17"/>
        <v>1656000</v>
      </c>
      <c r="M84" s="8" t="s">
        <v>208</v>
      </c>
      <c r="N84" s="2" t="s">
        <v>212</v>
      </c>
      <c r="O84" s="2" t="s">
        <v>52</v>
      </c>
      <c r="P84" s="2" t="s">
        <v>52</v>
      </c>
      <c r="Q84" s="2" t="s">
        <v>205</v>
      </c>
      <c r="R84" s="2" t="s">
        <v>65</v>
      </c>
      <c r="S84" s="2" t="s">
        <v>65</v>
      </c>
      <c r="T84" s="2" t="s">
        <v>64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213</v>
      </c>
      <c r="AV84" s="3">
        <v>38</v>
      </c>
    </row>
    <row r="85" spans="1:48" ht="30" customHeight="1" x14ac:dyDescent="0.3">
      <c r="A85" s="8" t="s">
        <v>214</v>
      </c>
      <c r="B85" s="8" t="s">
        <v>215</v>
      </c>
      <c r="C85" s="8" t="s">
        <v>100</v>
      </c>
      <c r="D85" s="9">
        <v>186.3</v>
      </c>
      <c r="E85" s="11">
        <f>TRUNC(일위대가목록!E21,0)</f>
        <v>1858</v>
      </c>
      <c r="F85" s="11">
        <f t="shared" si="13"/>
        <v>346145</v>
      </c>
      <c r="G85" s="11">
        <f>TRUNC(일위대가목록!F21,0)</f>
        <v>4038</v>
      </c>
      <c r="H85" s="11">
        <f t="shared" si="14"/>
        <v>752279</v>
      </c>
      <c r="I85" s="11">
        <f>TRUNC(일위대가목록!G21,0)</f>
        <v>0</v>
      </c>
      <c r="J85" s="11">
        <f t="shared" si="15"/>
        <v>0</v>
      </c>
      <c r="K85" s="11">
        <f t="shared" si="16"/>
        <v>5896</v>
      </c>
      <c r="L85" s="11">
        <f t="shared" si="17"/>
        <v>1098424</v>
      </c>
      <c r="M85" s="8" t="s">
        <v>216</v>
      </c>
      <c r="N85" s="2" t="s">
        <v>217</v>
      </c>
      <c r="O85" s="2" t="s">
        <v>52</v>
      </c>
      <c r="P85" s="2" t="s">
        <v>52</v>
      </c>
      <c r="Q85" s="2" t="s">
        <v>205</v>
      </c>
      <c r="R85" s="2" t="s">
        <v>64</v>
      </c>
      <c r="S85" s="2" t="s">
        <v>65</v>
      </c>
      <c r="T85" s="2" t="s">
        <v>65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218</v>
      </c>
      <c r="AV85" s="3">
        <v>39</v>
      </c>
    </row>
    <row r="86" spans="1:48" ht="30" customHeight="1" x14ac:dyDescent="0.3">
      <c r="A86" s="8" t="s">
        <v>219</v>
      </c>
      <c r="B86" s="8" t="s">
        <v>220</v>
      </c>
      <c r="C86" s="8" t="s">
        <v>100</v>
      </c>
      <c r="D86" s="9">
        <v>85.3</v>
      </c>
      <c r="E86" s="11">
        <f>TRUNC(일위대가목록!E22,0)</f>
        <v>312441</v>
      </c>
      <c r="F86" s="11">
        <f t="shared" si="13"/>
        <v>26651217</v>
      </c>
      <c r="G86" s="11">
        <f>TRUNC(일위대가목록!F22,0)</f>
        <v>39158</v>
      </c>
      <c r="H86" s="11">
        <f t="shared" si="14"/>
        <v>3340177</v>
      </c>
      <c r="I86" s="11">
        <f>TRUNC(일위대가목록!G22,0)</f>
        <v>317</v>
      </c>
      <c r="J86" s="11">
        <f t="shared" si="15"/>
        <v>27040</v>
      </c>
      <c r="K86" s="11">
        <f t="shared" si="16"/>
        <v>351916</v>
      </c>
      <c r="L86" s="11">
        <f t="shared" si="17"/>
        <v>30018434</v>
      </c>
      <c r="M86" s="8" t="s">
        <v>221</v>
      </c>
      <c r="N86" s="2" t="s">
        <v>222</v>
      </c>
      <c r="O86" s="2" t="s">
        <v>52</v>
      </c>
      <c r="P86" s="2" t="s">
        <v>52</v>
      </c>
      <c r="Q86" s="2" t="s">
        <v>205</v>
      </c>
      <c r="R86" s="2" t="s">
        <v>64</v>
      </c>
      <c r="S86" s="2" t="s">
        <v>65</v>
      </c>
      <c r="T86" s="2" t="s">
        <v>65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223</v>
      </c>
      <c r="AV86" s="3">
        <v>40</v>
      </c>
    </row>
    <row r="87" spans="1:48" ht="30" customHeight="1" x14ac:dyDescent="0.3">
      <c r="A87" s="8" t="s">
        <v>224</v>
      </c>
      <c r="B87" s="8" t="s">
        <v>225</v>
      </c>
      <c r="C87" s="8" t="s">
        <v>100</v>
      </c>
      <c r="D87" s="9">
        <v>57.2</v>
      </c>
      <c r="E87" s="11">
        <f>TRUNC(일위대가목록!E23,0)</f>
        <v>51002</v>
      </c>
      <c r="F87" s="11">
        <f t="shared" si="13"/>
        <v>2917314</v>
      </c>
      <c r="G87" s="11">
        <f>TRUNC(일위대가목록!F23,0)</f>
        <v>45306</v>
      </c>
      <c r="H87" s="11">
        <f t="shared" si="14"/>
        <v>2591503</v>
      </c>
      <c r="I87" s="11">
        <f>TRUNC(일위대가목록!G23,0)</f>
        <v>181</v>
      </c>
      <c r="J87" s="11">
        <f t="shared" si="15"/>
        <v>10353</v>
      </c>
      <c r="K87" s="11">
        <f t="shared" si="16"/>
        <v>96489</v>
      </c>
      <c r="L87" s="11">
        <f t="shared" si="17"/>
        <v>5519170</v>
      </c>
      <c r="M87" s="8" t="s">
        <v>226</v>
      </c>
      <c r="N87" s="2" t="s">
        <v>227</v>
      </c>
      <c r="O87" s="2" t="s">
        <v>52</v>
      </c>
      <c r="P87" s="2" t="s">
        <v>52</v>
      </c>
      <c r="Q87" s="2" t="s">
        <v>205</v>
      </c>
      <c r="R87" s="2" t="s">
        <v>64</v>
      </c>
      <c r="S87" s="2" t="s">
        <v>65</v>
      </c>
      <c r="T87" s="2" t="s">
        <v>65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228</v>
      </c>
      <c r="AV87" s="3">
        <v>41</v>
      </c>
    </row>
    <row r="88" spans="1:48" ht="30" customHeight="1" x14ac:dyDescent="0.3">
      <c r="A88" s="8" t="s">
        <v>229</v>
      </c>
      <c r="B88" s="8" t="s">
        <v>230</v>
      </c>
      <c r="C88" s="8" t="s">
        <v>231</v>
      </c>
      <c r="D88" s="9">
        <v>10</v>
      </c>
      <c r="E88" s="11">
        <f>TRUNC(일위대가목록!E24,0)</f>
        <v>11804</v>
      </c>
      <c r="F88" s="11">
        <f t="shared" si="13"/>
        <v>118040</v>
      </c>
      <c r="G88" s="11">
        <f>TRUNC(일위대가목록!F24,0)</f>
        <v>10791</v>
      </c>
      <c r="H88" s="11">
        <f t="shared" si="14"/>
        <v>107910</v>
      </c>
      <c r="I88" s="11">
        <f>TRUNC(일위대가목록!G24,0)</f>
        <v>46</v>
      </c>
      <c r="J88" s="11">
        <f t="shared" si="15"/>
        <v>460</v>
      </c>
      <c r="K88" s="11">
        <f t="shared" si="16"/>
        <v>22641</v>
      </c>
      <c r="L88" s="11">
        <f t="shared" si="17"/>
        <v>226410</v>
      </c>
      <c r="M88" s="8" t="s">
        <v>232</v>
      </c>
      <c r="N88" s="2" t="s">
        <v>233</v>
      </c>
      <c r="O88" s="2" t="s">
        <v>52</v>
      </c>
      <c r="P88" s="2" t="s">
        <v>52</v>
      </c>
      <c r="Q88" s="2" t="s">
        <v>205</v>
      </c>
      <c r="R88" s="2" t="s">
        <v>64</v>
      </c>
      <c r="S88" s="2" t="s">
        <v>65</v>
      </c>
      <c r="T88" s="2" t="s">
        <v>65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234</v>
      </c>
      <c r="AV88" s="3">
        <v>42</v>
      </c>
    </row>
    <row r="89" spans="1:48" ht="30" customHeight="1" x14ac:dyDescent="0.3">
      <c r="A89" s="8" t="s">
        <v>235</v>
      </c>
      <c r="B89" s="8" t="s">
        <v>236</v>
      </c>
      <c r="C89" s="8" t="s">
        <v>125</v>
      </c>
      <c r="D89" s="9">
        <v>2</v>
      </c>
      <c r="E89" s="11">
        <f>TRUNC(일위대가목록!E25,0)</f>
        <v>6014431</v>
      </c>
      <c r="F89" s="11">
        <f t="shared" si="13"/>
        <v>12028862</v>
      </c>
      <c r="G89" s="11">
        <f>TRUNC(일위대가목록!F25,0)</f>
        <v>560814</v>
      </c>
      <c r="H89" s="11">
        <f t="shared" si="14"/>
        <v>1121628</v>
      </c>
      <c r="I89" s="11">
        <f>TRUNC(일위대가목록!G25,0)</f>
        <v>0</v>
      </c>
      <c r="J89" s="11">
        <f t="shared" si="15"/>
        <v>0</v>
      </c>
      <c r="K89" s="11">
        <f t="shared" si="16"/>
        <v>6575245</v>
      </c>
      <c r="L89" s="11">
        <f t="shared" si="17"/>
        <v>13150490</v>
      </c>
      <c r="M89" s="8" t="s">
        <v>237</v>
      </c>
      <c r="N89" s="2" t="s">
        <v>238</v>
      </c>
      <c r="O89" s="2" t="s">
        <v>52</v>
      </c>
      <c r="P89" s="2" t="s">
        <v>52</v>
      </c>
      <c r="Q89" s="2" t="s">
        <v>205</v>
      </c>
      <c r="R89" s="2" t="s">
        <v>64</v>
      </c>
      <c r="S89" s="2" t="s">
        <v>65</v>
      </c>
      <c r="T89" s="2" t="s">
        <v>65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239</v>
      </c>
      <c r="AV89" s="3">
        <v>43</v>
      </c>
    </row>
    <row r="90" spans="1:48" ht="30" customHeight="1" x14ac:dyDescent="0.3">
      <c r="A90" s="8" t="s">
        <v>240</v>
      </c>
      <c r="B90" s="8" t="s">
        <v>241</v>
      </c>
      <c r="C90" s="8" t="s">
        <v>125</v>
      </c>
      <c r="D90" s="9">
        <v>1</v>
      </c>
      <c r="E90" s="11">
        <f>TRUNC(일위대가목록!E26,0)</f>
        <v>1575686</v>
      </c>
      <c r="F90" s="11">
        <f t="shared" si="13"/>
        <v>1575686</v>
      </c>
      <c r="G90" s="11">
        <f>TRUNC(일위대가목록!F26,0)</f>
        <v>427633</v>
      </c>
      <c r="H90" s="11">
        <f t="shared" si="14"/>
        <v>427633</v>
      </c>
      <c r="I90" s="11">
        <f>TRUNC(일위대가목록!G26,0)</f>
        <v>1007</v>
      </c>
      <c r="J90" s="11">
        <f t="shared" si="15"/>
        <v>1007</v>
      </c>
      <c r="K90" s="11">
        <f t="shared" si="16"/>
        <v>2004326</v>
      </c>
      <c r="L90" s="11">
        <f t="shared" si="17"/>
        <v>2004326</v>
      </c>
      <c r="M90" s="8" t="s">
        <v>242</v>
      </c>
      <c r="N90" s="2" t="s">
        <v>243</v>
      </c>
      <c r="O90" s="2" t="s">
        <v>52</v>
      </c>
      <c r="P90" s="2" t="s">
        <v>52</v>
      </c>
      <c r="Q90" s="2" t="s">
        <v>205</v>
      </c>
      <c r="R90" s="2" t="s">
        <v>64</v>
      </c>
      <c r="S90" s="2" t="s">
        <v>65</v>
      </c>
      <c r="T90" s="2" t="s">
        <v>65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244</v>
      </c>
      <c r="AV90" s="3">
        <v>44</v>
      </c>
    </row>
    <row r="91" spans="1:48" ht="30" customHeight="1" x14ac:dyDescent="0.3">
      <c r="A91" s="8" t="s">
        <v>240</v>
      </c>
      <c r="B91" s="8" t="s">
        <v>245</v>
      </c>
      <c r="C91" s="8" t="s">
        <v>125</v>
      </c>
      <c r="D91" s="9">
        <v>1</v>
      </c>
      <c r="E91" s="11">
        <f>TRUNC(일위대가목록!E27,0)</f>
        <v>670818</v>
      </c>
      <c r="F91" s="11">
        <f t="shared" si="13"/>
        <v>670818</v>
      </c>
      <c r="G91" s="11">
        <f>TRUNC(일위대가목록!F27,0)</f>
        <v>191629</v>
      </c>
      <c r="H91" s="11">
        <f t="shared" si="14"/>
        <v>191629</v>
      </c>
      <c r="I91" s="11">
        <f>TRUNC(일위대가목록!G27,0)</f>
        <v>483</v>
      </c>
      <c r="J91" s="11">
        <f t="shared" si="15"/>
        <v>483</v>
      </c>
      <c r="K91" s="11">
        <f t="shared" si="16"/>
        <v>862930</v>
      </c>
      <c r="L91" s="11">
        <f t="shared" si="17"/>
        <v>862930</v>
      </c>
      <c r="M91" s="8" t="s">
        <v>246</v>
      </c>
      <c r="N91" s="2" t="s">
        <v>247</v>
      </c>
      <c r="O91" s="2" t="s">
        <v>52</v>
      </c>
      <c r="P91" s="2" t="s">
        <v>52</v>
      </c>
      <c r="Q91" s="2" t="s">
        <v>205</v>
      </c>
      <c r="R91" s="2" t="s">
        <v>64</v>
      </c>
      <c r="S91" s="2" t="s">
        <v>65</v>
      </c>
      <c r="T91" s="2" t="s">
        <v>65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248</v>
      </c>
      <c r="AV91" s="3">
        <v>45</v>
      </c>
    </row>
    <row r="92" spans="1:48" ht="30" customHeight="1" x14ac:dyDescent="0.3">
      <c r="A92" s="8" t="s">
        <v>249</v>
      </c>
      <c r="B92" s="8" t="s">
        <v>250</v>
      </c>
      <c r="C92" s="8" t="s">
        <v>125</v>
      </c>
      <c r="D92" s="9">
        <v>1</v>
      </c>
      <c r="E92" s="11">
        <f>TRUNC(일위대가목록!E28,0)</f>
        <v>146957</v>
      </c>
      <c r="F92" s="11">
        <f t="shared" si="13"/>
        <v>146957</v>
      </c>
      <c r="G92" s="11">
        <f>TRUNC(일위대가목록!F28,0)</f>
        <v>245642</v>
      </c>
      <c r="H92" s="11">
        <f t="shared" si="14"/>
        <v>245642</v>
      </c>
      <c r="I92" s="11">
        <f>TRUNC(일위대가목록!G28,0)</f>
        <v>570</v>
      </c>
      <c r="J92" s="11">
        <f t="shared" si="15"/>
        <v>570</v>
      </c>
      <c r="K92" s="11">
        <f t="shared" si="16"/>
        <v>393169</v>
      </c>
      <c r="L92" s="11">
        <f t="shared" si="17"/>
        <v>393169</v>
      </c>
      <c r="M92" s="8" t="s">
        <v>251</v>
      </c>
      <c r="N92" s="2" t="s">
        <v>252</v>
      </c>
      <c r="O92" s="2" t="s">
        <v>52</v>
      </c>
      <c r="P92" s="2" t="s">
        <v>52</v>
      </c>
      <c r="Q92" s="2" t="s">
        <v>205</v>
      </c>
      <c r="R92" s="2" t="s">
        <v>64</v>
      </c>
      <c r="S92" s="2" t="s">
        <v>65</v>
      </c>
      <c r="T92" s="2" t="s">
        <v>65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253</v>
      </c>
      <c r="AV92" s="3">
        <v>46</v>
      </c>
    </row>
    <row r="93" spans="1:48" ht="30" customHeight="1" x14ac:dyDescent="0.3">
      <c r="A93" s="8" t="s">
        <v>254</v>
      </c>
      <c r="B93" s="8" t="s">
        <v>255</v>
      </c>
      <c r="C93" s="8" t="s">
        <v>61</v>
      </c>
      <c r="D93" s="9">
        <v>158.5</v>
      </c>
      <c r="E93" s="11">
        <f>TRUNC(일위대가목록!E29,0)</f>
        <v>38587</v>
      </c>
      <c r="F93" s="11">
        <f t="shared" si="13"/>
        <v>6116039</v>
      </c>
      <c r="G93" s="11">
        <f>TRUNC(일위대가목록!F29,0)</f>
        <v>10658</v>
      </c>
      <c r="H93" s="11">
        <f t="shared" si="14"/>
        <v>1689293</v>
      </c>
      <c r="I93" s="11">
        <f>TRUNC(일위대가목록!G29,0)</f>
        <v>0</v>
      </c>
      <c r="J93" s="11">
        <f t="shared" si="15"/>
        <v>0</v>
      </c>
      <c r="K93" s="11">
        <f t="shared" si="16"/>
        <v>49245</v>
      </c>
      <c r="L93" s="11">
        <f t="shared" si="17"/>
        <v>7805332</v>
      </c>
      <c r="M93" s="8" t="s">
        <v>256</v>
      </c>
      <c r="N93" s="2" t="s">
        <v>257</v>
      </c>
      <c r="O93" s="2" t="s">
        <v>52</v>
      </c>
      <c r="P93" s="2" t="s">
        <v>52</v>
      </c>
      <c r="Q93" s="2" t="s">
        <v>205</v>
      </c>
      <c r="R93" s="2" t="s">
        <v>64</v>
      </c>
      <c r="S93" s="2" t="s">
        <v>65</v>
      </c>
      <c r="T93" s="2" t="s">
        <v>65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258</v>
      </c>
      <c r="AV93" s="3">
        <v>47</v>
      </c>
    </row>
    <row r="94" spans="1:48" ht="30" customHeight="1" x14ac:dyDescent="0.3">
      <c r="A94" s="8" t="s">
        <v>259</v>
      </c>
      <c r="B94" s="8" t="s">
        <v>260</v>
      </c>
      <c r="C94" s="8" t="s">
        <v>100</v>
      </c>
      <c r="D94" s="9">
        <v>55.6</v>
      </c>
      <c r="E94" s="11">
        <f>TRUNC(일위대가목록!E30,0)</f>
        <v>41002</v>
      </c>
      <c r="F94" s="11">
        <f t="shared" si="13"/>
        <v>2279711</v>
      </c>
      <c r="G94" s="11">
        <f>TRUNC(일위대가목록!F30,0)</f>
        <v>24876</v>
      </c>
      <c r="H94" s="11">
        <f t="shared" si="14"/>
        <v>1383105</v>
      </c>
      <c r="I94" s="11">
        <f>TRUNC(일위대가목록!G30,0)</f>
        <v>106</v>
      </c>
      <c r="J94" s="11">
        <f t="shared" si="15"/>
        <v>5893</v>
      </c>
      <c r="K94" s="11">
        <f t="shared" si="16"/>
        <v>65984</v>
      </c>
      <c r="L94" s="11">
        <f t="shared" si="17"/>
        <v>3668709</v>
      </c>
      <c r="M94" s="8" t="s">
        <v>261</v>
      </c>
      <c r="N94" s="2" t="s">
        <v>262</v>
      </c>
      <c r="O94" s="2" t="s">
        <v>52</v>
      </c>
      <c r="P94" s="2" t="s">
        <v>52</v>
      </c>
      <c r="Q94" s="2" t="s">
        <v>205</v>
      </c>
      <c r="R94" s="2" t="s">
        <v>64</v>
      </c>
      <c r="S94" s="2" t="s">
        <v>65</v>
      </c>
      <c r="T94" s="2" t="s">
        <v>65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263</v>
      </c>
      <c r="AV94" s="3">
        <v>48</v>
      </c>
    </row>
    <row r="95" spans="1:48" ht="30" customHeight="1" x14ac:dyDescent="0.3">
      <c r="A95" s="8" t="s">
        <v>259</v>
      </c>
      <c r="B95" s="8" t="s">
        <v>264</v>
      </c>
      <c r="C95" s="8" t="s">
        <v>100</v>
      </c>
      <c r="D95" s="9">
        <v>11.1</v>
      </c>
      <c r="E95" s="11">
        <f>TRUNC(일위대가목록!E31,0)</f>
        <v>71080</v>
      </c>
      <c r="F95" s="11">
        <f t="shared" si="13"/>
        <v>788988</v>
      </c>
      <c r="G95" s="11">
        <f>TRUNC(일위대가목록!F31,0)</f>
        <v>43158</v>
      </c>
      <c r="H95" s="11">
        <f t="shared" si="14"/>
        <v>479053</v>
      </c>
      <c r="I95" s="11">
        <f>TRUNC(일위대가목록!G31,0)</f>
        <v>185</v>
      </c>
      <c r="J95" s="11">
        <f t="shared" si="15"/>
        <v>2053</v>
      </c>
      <c r="K95" s="11">
        <f t="shared" si="16"/>
        <v>114423</v>
      </c>
      <c r="L95" s="11">
        <f t="shared" si="17"/>
        <v>1270094</v>
      </c>
      <c r="M95" s="8" t="s">
        <v>265</v>
      </c>
      <c r="N95" s="2" t="s">
        <v>266</v>
      </c>
      <c r="O95" s="2" t="s">
        <v>52</v>
      </c>
      <c r="P95" s="2" t="s">
        <v>52</v>
      </c>
      <c r="Q95" s="2" t="s">
        <v>205</v>
      </c>
      <c r="R95" s="2" t="s">
        <v>64</v>
      </c>
      <c r="S95" s="2" t="s">
        <v>65</v>
      </c>
      <c r="T95" s="2" t="s">
        <v>65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267</v>
      </c>
      <c r="AV95" s="3">
        <v>49</v>
      </c>
    </row>
    <row r="96" spans="1:48" ht="30" customHeight="1" x14ac:dyDescent="0.3">
      <c r="A96" s="8" t="s">
        <v>268</v>
      </c>
      <c r="B96" s="8" t="s">
        <v>269</v>
      </c>
      <c r="C96" s="8" t="s">
        <v>100</v>
      </c>
      <c r="D96" s="9">
        <v>131.69999999999999</v>
      </c>
      <c r="E96" s="11">
        <f>TRUNC(일위대가목록!E32,0)</f>
        <v>14611</v>
      </c>
      <c r="F96" s="11">
        <f t="shared" si="13"/>
        <v>1924268</v>
      </c>
      <c r="G96" s="11">
        <f>TRUNC(일위대가목록!F32,0)</f>
        <v>24823</v>
      </c>
      <c r="H96" s="11">
        <f t="shared" si="14"/>
        <v>3269189</v>
      </c>
      <c r="I96" s="11">
        <f>TRUNC(일위대가목록!G32,0)</f>
        <v>0</v>
      </c>
      <c r="J96" s="11">
        <f t="shared" si="15"/>
        <v>0</v>
      </c>
      <c r="K96" s="11">
        <f t="shared" si="16"/>
        <v>39434</v>
      </c>
      <c r="L96" s="11">
        <f t="shared" si="17"/>
        <v>5193457</v>
      </c>
      <c r="M96" s="8" t="s">
        <v>270</v>
      </c>
      <c r="N96" s="2" t="s">
        <v>271</v>
      </c>
      <c r="O96" s="2" t="s">
        <v>52</v>
      </c>
      <c r="P96" s="2" t="s">
        <v>52</v>
      </c>
      <c r="Q96" s="2" t="s">
        <v>205</v>
      </c>
      <c r="R96" s="2" t="s">
        <v>64</v>
      </c>
      <c r="S96" s="2" t="s">
        <v>65</v>
      </c>
      <c r="T96" s="2" t="s">
        <v>65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272</v>
      </c>
      <c r="AV96" s="3">
        <v>50</v>
      </c>
    </row>
    <row r="97" spans="1:48" ht="30" customHeight="1" x14ac:dyDescent="0.3">
      <c r="A97" s="8" t="s">
        <v>273</v>
      </c>
      <c r="B97" s="8" t="s">
        <v>274</v>
      </c>
      <c r="C97" s="8" t="s">
        <v>125</v>
      </c>
      <c r="D97" s="9">
        <v>6</v>
      </c>
      <c r="E97" s="11">
        <f>TRUNC(일위대가목록!E33,0)</f>
        <v>23460</v>
      </c>
      <c r="F97" s="11">
        <f t="shared" si="13"/>
        <v>140760</v>
      </c>
      <c r="G97" s="11">
        <f>TRUNC(일위대가목록!F33,0)</f>
        <v>27549</v>
      </c>
      <c r="H97" s="11">
        <f t="shared" si="14"/>
        <v>165294</v>
      </c>
      <c r="I97" s="11">
        <f>TRUNC(일위대가목록!G33,0)</f>
        <v>0</v>
      </c>
      <c r="J97" s="11">
        <f t="shared" si="15"/>
        <v>0</v>
      </c>
      <c r="K97" s="11">
        <f t="shared" si="16"/>
        <v>51009</v>
      </c>
      <c r="L97" s="11">
        <f t="shared" si="17"/>
        <v>306054</v>
      </c>
      <c r="M97" s="8" t="s">
        <v>275</v>
      </c>
      <c r="N97" s="2" t="s">
        <v>276</v>
      </c>
      <c r="O97" s="2" t="s">
        <v>52</v>
      </c>
      <c r="P97" s="2" t="s">
        <v>52</v>
      </c>
      <c r="Q97" s="2" t="s">
        <v>205</v>
      </c>
      <c r="R97" s="2" t="s">
        <v>64</v>
      </c>
      <c r="S97" s="2" t="s">
        <v>65</v>
      </c>
      <c r="T97" s="2" t="s">
        <v>65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277</v>
      </c>
      <c r="AV97" s="3">
        <v>51</v>
      </c>
    </row>
    <row r="98" spans="1:48" ht="30" customHeight="1" x14ac:dyDescent="0.3">
      <c r="A98" s="8" t="s">
        <v>278</v>
      </c>
      <c r="B98" s="8" t="s">
        <v>279</v>
      </c>
      <c r="C98" s="8" t="s">
        <v>100</v>
      </c>
      <c r="D98" s="9">
        <v>56.7</v>
      </c>
      <c r="E98" s="11">
        <f>TRUNC(일위대가목록!E34,0)</f>
        <v>2630</v>
      </c>
      <c r="F98" s="11">
        <f t="shared" si="13"/>
        <v>149121</v>
      </c>
      <c r="G98" s="11">
        <f>TRUNC(일위대가목록!F34,0)</f>
        <v>4524</v>
      </c>
      <c r="H98" s="11">
        <f t="shared" si="14"/>
        <v>256510</v>
      </c>
      <c r="I98" s="11">
        <f>TRUNC(일위대가목록!G34,0)</f>
        <v>19</v>
      </c>
      <c r="J98" s="11">
        <f t="shared" si="15"/>
        <v>1077</v>
      </c>
      <c r="K98" s="11">
        <f t="shared" si="16"/>
        <v>7173</v>
      </c>
      <c r="L98" s="11">
        <f t="shared" si="17"/>
        <v>406708</v>
      </c>
      <c r="M98" s="8" t="s">
        <v>280</v>
      </c>
      <c r="N98" s="2" t="s">
        <v>281</v>
      </c>
      <c r="O98" s="2" t="s">
        <v>52</v>
      </c>
      <c r="P98" s="2" t="s">
        <v>52</v>
      </c>
      <c r="Q98" s="2" t="s">
        <v>205</v>
      </c>
      <c r="R98" s="2" t="s">
        <v>64</v>
      </c>
      <c r="S98" s="2" t="s">
        <v>65</v>
      </c>
      <c r="T98" s="2" t="s">
        <v>65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282</v>
      </c>
      <c r="AV98" s="3">
        <v>52</v>
      </c>
    </row>
    <row r="99" spans="1:48" ht="30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48" ht="30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48" ht="30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48" ht="30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48" ht="30" hidden="1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hidden="1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 x14ac:dyDescent="0.3">
      <c r="A107" s="8" t="s">
        <v>94</v>
      </c>
      <c r="B107" s="9"/>
      <c r="C107" s="9"/>
      <c r="D107" s="9"/>
      <c r="E107" s="9"/>
      <c r="F107" s="11">
        <f>SUM(F83:F106)</f>
        <v>66562926</v>
      </c>
      <c r="G107" s="9"/>
      <c r="H107" s="11">
        <f>SUM(H83:H106)</f>
        <v>16020845</v>
      </c>
      <c r="I107" s="9"/>
      <c r="J107" s="11">
        <f>SUM(J83:J106)</f>
        <v>48936</v>
      </c>
      <c r="K107" s="9"/>
      <c r="L107" s="11">
        <f>SUM(L83:L106)</f>
        <v>82632707</v>
      </c>
      <c r="M107" s="9"/>
      <c r="N107" t="s">
        <v>95</v>
      </c>
    </row>
    <row r="108" spans="1:48" ht="30" customHeight="1" x14ac:dyDescent="0.3">
      <c r="A108" s="8" t="s">
        <v>283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3"/>
      <c r="O108" s="3"/>
      <c r="P108" s="3"/>
      <c r="Q108" s="2" t="s">
        <v>284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 x14ac:dyDescent="0.3">
      <c r="A109" s="8" t="s">
        <v>285</v>
      </c>
      <c r="B109" s="8" t="s">
        <v>286</v>
      </c>
      <c r="C109" s="8" t="s">
        <v>77</v>
      </c>
      <c r="D109" s="9">
        <v>186.4</v>
      </c>
      <c r="E109" s="11">
        <f>TRUNC(일위대가목록!E35,0)</f>
        <v>793</v>
      </c>
      <c r="F109" s="11">
        <f>TRUNC(E109*D109, 0)</f>
        <v>147815</v>
      </c>
      <c r="G109" s="11">
        <f>TRUNC(일위대가목록!F35,0)</f>
        <v>2433</v>
      </c>
      <c r="H109" s="11">
        <f>TRUNC(G109*D109, 0)</f>
        <v>453511</v>
      </c>
      <c r="I109" s="11">
        <f>TRUNC(일위대가목록!G35,0)</f>
        <v>0</v>
      </c>
      <c r="J109" s="11">
        <f>TRUNC(I109*D109, 0)</f>
        <v>0</v>
      </c>
      <c r="K109" s="11">
        <f t="shared" ref="K109:L111" si="18">TRUNC(E109+G109+I109, 0)</f>
        <v>3226</v>
      </c>
      <c r="L109" s="11">
        <f t="shared" si="18"/>
        <v>601326</v>
      </c>
      <c r="M109" s="8" t="s">
        <v>287</v>
      </c>
      <c r="N109" s="2" t="s">
        <v>288</v>
      </c>
      <c r="O109" s="2" t="s">
        <v>52</v>
      </c>
      <c r="P109" s="2" t="s">
        <v>52</v>
      </c>
      <c r="Q109" s="2" t="s">
        <v>284</v>
      </c>
      <c r="R109" s="2" t="s">
        <v>64</v>
      </c>
      <c r="S109" s="2" t="s">
        <v>65</v>
      </c>
      <c r="T109" s="2" t="s">
        <v>65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289</v>
      </c>
      <c r="AV109" s="3">
        <v>54</v>
      </c>
    </row>
    <row r="110" spans="1:48" ht="30" customHeight="1" x14ac:dyDescent="0.3">
      <c r="A110" s="8" t="s">
        <v>290</v>
      </c>
      <c r="B110" s="8" t="s">
        <v>291</v>
      </c>
      <c r="C110" s="8" t="s">
        <v>77</v>
      </c>
      <c r="D110" s="9">
        <v>186.4</v>
      </c>
      <c r="E110" s="11">
        <f>TRUNC(일위대가목록!E36,0)</f>
        <v>2733</v>
      </c>
      <c r="F110" s="11">
        <f>TRUNC(E110*D110, 0)</f>
        <v>509431</v>
      </c>
      <c r="G110" s="11">
        <f>TRUNC(일위대가목록!F36,0)</f>
        <v>9735</v>
      </c>
      <c r="H110" s="11">
        <f>TRUNC(G110*D110, 0)</f>
        <v>1814604</v>
      </c>
      <c r="I110" s="11">
        <f>TRUNC(일위대가목록!G36,0)</f>
        <v>0</v>
      </c>
      <c r="J110" s="11">
        <f>TRUNC(I110*D110, 0)</f>
        <v>0</v>
      </c>
      <c r="K110" s="11">
        <f t="shared" si="18"/>
        <v>12468</v>
      </c>
      <c r="L110" s="11">
        <f t="shared" si="18"/>
        <v>2324035</v>
      </c>
      <c r="M110" s="8" t="s">
        <v>292</v>
      </c>
      <c r="N110" s="2" t="s">
        <v>293</v>
      </c>
      <c r="O110" s="2" t="s">
        <v>52</v>
      </c>
      <c r="P110" s="2" t="s">
        <v>52</v>
      </c>
      <c r="Q110" s="2" t="s">
        <v>284</v>
      </c>
      <c r="R110" s="2" t="s">
        <v>64</v>
      </c>
      <c r="S110" s="2" t="s">
        <v>65</v>
      </c>
      <c r="T110" s="2" t="s">
        <v>65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294</v>
      </c>
      <c r="AV110" s="3">
        <v>55</v>
      </c>
    </row>
    <row r="111" spans="1:48" ht="30" customHeight="1" x14ac:dyDescent="0.3">
      <c r="A111" s="8" t="s">
        <v>295</v>
      </c>
      <c r="B111" s="8" t="s">
        <v>296</v>
      </c>
      <c r="C111" s="8" t="s">
        <v>77</v>
      </c>
      <c r="D111" s="9">
        <v>2160.6</v>
      </c>
      <c r="E111" s="11">
        <f>TRUNC(일위대가목록!E37,0)</f>
        <v>2733</v>
      </c>
      <c r="F111" s="11">
        <f>TRUNC(E111*D111, 0)</f>
        <v>5904919</v>
      </c>
      <c r="G111" s="11">
        <f>TRUNC(일위대가목록!F37,0)</f>
        <v>23272</v>
      </c>
      <c r="H111" s="11">
        <f>TRUNC(G111*D111, 0)</f>
        <v>50281483</v>
      </c>
      <c r="I111" s="11">
        <f>TRUNC(일위대가목록!G37,0)</f>
        <v>0</v>
      </c>
      <c r="J111" s="11">
        <f>TRUNC(I111*D111, 0)</f>
        <v>0</v>
      </c>
      <c r="K111" s="11">
        <f t="shared" si="18"/>
        <v>26005</v>
      </c>
      <c r="L111" s="11">
        <f t="shared" si="18"/>
        <v>56186402</v>
      </c>
      <c r="M111" s="8" t="s">
        <v>297</v>
      </c>
      <c r="N111" s="2" t="s">
        <v>298</v>
      </c>
      <c r="O111" s="2" t="s">
        <v>52</v>
      </c>
      <c r="P111" s="2" t="s">
        <v>52</v>
      </c>
      <c r="Q111" s="2" t="s">
        <v>284</v>
      </c>
      <c r="R111" s="2" t="s">
        <v>64</v>
      </c>
      <c r="S111" s="2" t="s">
        <v>65</v>
      </c>
      <c r="T111" s="2" t="s">
        <v>65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299</v>
      </c>
      <c r="AV111" s="3">
        <v>56</v>
      </c>
    </row>
    <row r="112" spans="1:48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13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13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13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13" ht="30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13" ht="30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3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13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13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13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t="30" customHeight="1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13" ht="30" customHeight="1" x14ac:dyDescent="0.3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13" ht="30" customHeight="1" x14ac:dyDescent="0.3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13" ht="30" customHeight="1" x14ac:dyDescent="0.3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13" ht="30" customHeight="1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13" ht="30" customHeight="1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48" ht="30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48" ht="30" hidden="1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48" ht="30" hidden="1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48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48" ht="30" customHeight="1" x14ac:dyDescent="0.3">
      <c r="A133" s="8" t="s">
        <v>94</v>
      </c>
      <c r="B133" s="9"/>
      <c r="C133" s="9"/>
      <c r="D133" s="9"/>
      <c r="E133" s="9"/>
      <c r="F133" s="11">
        <f>SUM(F109:F132)</f>
        <v>6562165</v>
      </c>
      <c r="G133" s="9"/>
      <c r="H133" s="11">
        <f>SUM(H109:H132)</f>
        <v>52549598</v>
      </c>
      <c r="I133" s="9"/>
      <c r="J133" s="11">
        <f>SUM(J109:J132)</f>
        <v>0</v>
      </c>
      <c r="K133" s="9"/>
      <c r="L133" s="11">
        <f>SUM(L109:L132)</f>
        <v>59111763</v>
      </c>
      <c r="M133" s="9"/>
      <c r="N133" t="s">
        <v>95</v>
      </c>
    </row>
    <row r="134" spans="1:48" ht="30" customHeight="1" x14ac:dyDescent="0.3">
      <c r="A134" s="8" t="s">
        <v>300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3"/>
      <c r="O134" s="3"/>
      <c r="P134" s="3"/>
      <c r="Q134" s="2" t="s">
        <v>301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 x14ac:dyDescent="0.3">
      <c r="A135" s="8" t="s">
        <v>302</v>
      </c>
      <c r="B135" s="8" t="s">
        <v>303</v>
      </c>
      <c r="C135" s="8" t="s">
        <v>105</v>
      </c>
      <c r="D135" s="9">
        <v>-3.7</v>
      </c>
      <c r="E135" s="11">
        <f>TRUNC(단가대비표!O8,0)</f>
        <v>195000</v>
      </c>
      <c r="F135" s="11">
        <f t="shared" ref="F135:F140" si="19">TRUNC(E135*D135, 0)</f>
        <v>-721500</v>
      </c>
      <c r="G135" s="11">
        <f>TRUNC(단가대비표!P8,0)</f>
        <v>0</v>
      </c>
      <c r="H135" s="11">
        <f t="shared" ref="H135:H140" si="20">TRUNC(G135*D135, 0)</f>
        <v>0</v>
      </c>
      <c r="I135" s="11">
        <f>TRUNC(단가대비표!V8,0)</f>
        <v>0</v>
      </c>
      <c r="J135" s="11">
        <f t="shared" ref="J135:J140" si="21">TRUNC(I135*D135, 0)</f>
        <v>0</v>
      </c>
      <c r="K135" s="11">
        <f t="shared" ref="K135:L140" si="22">TRUNC(E135+G135+I135, 0)</f>
        <v>195000</v>
      </c>
      <c r="L135" s="11">
        <f t="shared" si="22"/>
        <v>-721500</v>
      </c>
      <c r="M135" s="8" t="s">
        <v>304</v>
      </c>
      <c r="N135" s="2" t="s">
        <v>305</v>
      </c>
      <c r="O135" s="2" t="s">
        <v>52</v>
      </c>
      <c r="P135" s="2" t="s">
        <v>52</v>
      </c>
      <c r="Q135" s="2" t="s">
        <v>301</v>
      </c>
      <c r="R135" s="2" t="s">
        <v>65</v>
      </c>
      <c r="S135" s="2" t="s">
        <v>65</v>
      </c>
      <c r="T135" s="2" t="s">
        <v>64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306</v>
      </c>
      <c r="AV135" s="3">
        <v>58</v>
      </c>
    </row>
    <row r="136" spans="1:48" ht="30" customHeight="1" x14ac:dyDescent="0.3">
      <c r="A136" s="8" t="s">
        <v>307</v>
      </c>
      <c r="B136" s="8" t="s">
        <v>308</v>
      </c>
      <c r="C136" s="8" t="s">
        <v>77</v>
      </c>
      <c r="D136" s="9">
        <v>482.2</v>
      </c>
      <c r="E136" s="11">
        <f>TRUNC(일위대가목록!E38,0)</f>
        <v>0</v>
      </c>
      <c r="F136" s="11">
        <f t="shared" si="19"/>
        <v>0</v>
      </c>
      <c r="G136" s="11">
        <f>TRUNC(일위대가목록!F38,0)</f>
        <v>9740</v>
      </c>
      <c r="H136" s="11">
        <f t="shared" si="20"/>
        <v>4696628</v>
      </c>
      <c r="I136" s="11">
        <f>TRUNC(일위대가목록!G38,0)</f>
        <v>0</v>
      </c>
      <c r="J136" s="11">
        <f t="shared" si="21"/>
        <v>0</v>
      </c>
      <c r="K136" s="11">
        <f t="shared" si="22"/>
        <v>9740</v>
      </c>
      <c r="L136" s="11">
        <f t="shared" si="22"/>
        <v>4696628</v>
      </c>
      <c r="M136" s="8" t="s">
        <v>309</v>
      </c>
      <c r="N136" s="2" t="s">
        <v>310</v>
      </c>
      <c r="O136" s="2" t="s">
        <v>52</v>
      </c>
      <c r="P136" s="2" t="s">
        <v>52</v>
      </c>
      <c r="Q136" s="2" t="s">
        <v>301</v>
      </c>
      <c r="R136" s="2" t="s">
        <v>64</v>
      </c>
      <c r="S136" s="2" t="s">
        <v>65</v>
      </c>
      <c r="T136" s="2" t="s">
        <v>65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311</v>
      </c>
      <c r="AV136" s="3">
        <v>59</v>
      </c>
    </row>
    <row r="137" spans="1:48" ht="30" customHeight="1" x14ac:dyDescent="0.3">
      <c r="A137" s="8" t="s">
        <v>312</v>
      </c>
      <c r="B137" s="8" t="s">
        <v>313</v>
      </c>
      <c r="C137" s="8" t="s">
        <v>314</v>
      </c>
      <c r="D137" s="9">
        <v>1</v>
      </c>
      <c r="E137" s="11">
        <f>TRUNC(일위대가목록!E39,0)</f>
        <v>0</v>
      </c>
      <c r="F137" s="11">
        <f t="shared" si="19"/>
        <v>0</v>
      </c>
      <c r="G137" s="11">
        <f>TRUNC(일위대가목록!F39,0)</f>
        <v>51824</v>
      </c>
      <c r="H137" s="11">
        <f t="shared" si="20"/>
        <v>51824</v>
      </c>
      <c r="I137" s="11">
        <f>TRUNC(일위대가목록!G39,0)</f>
        <v>0</v>
      </c>
      <c r="J137" s="11">
        <f t="shared" si="21"/>
        <v>0</v>
      </c>
      <c r="K137" s="11">
        <f t="shared" si="22"/>
        <v>51824</v>
      </c>
      <c r="L137" s="11">
        <f t="shared" si="22"/>
        <v>51824</v>
      </c>
      <c r="M137" s="8" t="s">
        <v>315</v>
      </c>
      <c r="N137" s="2" t="s">
        <v>316</v>
      </c>
      <c r="O137" s="2" t="s">
        <v>52</v>
      </c>
      <c r="P137" s="2" t="s">
        <v>52</v>
      </c>
      <c r="Q137" s="2" t="s">
        <v>301</v>
      </c>
      <c r="R137" s="2" t="s">
        <v>64</v>
      </c>
      <c r="S137" s="2" t="s">
        <v>65</v>
      </c>
      <c r="T137" s="2" t="s">
        <v>65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317</v>
      </c>
      <c r="AV137" s="3">
        <v>60</v>
      </c>
    </row>
    <row r="138" spans="1:48" ht="30" customHeight="1" x14ac:dyDescent="0.3">
      <c r="A138" s="8" t="s">
        <v>318</v>
      </c>
      <c r="B138" s="8" t="s">
        <v>52</v>
      </c>
      <c r="C138" s="8" t="s">
        <v>110</v>
      </c>
      <c r="D138" s="9">
        <v>2.4</v>
      </c>
      <c r="E138" s="11">
        <f>TRUNC(일위대가목록!E40,0)</f>
        <v>1531</v>
      </c>
      <c r="F138" s="11">
        <f t="shared" si="19"/>
        <v>3674</v>
      </c>
      <c r="G138" s="11">
        <f>TRUNC(일위대가목록!F40,0)</f>
        <v>153109</v>
      </c>
      <c r="H138" s="11">
        <f t="shared" si="20"/>
        <v>367461</v>
      </c>
      <c r="I138" s="11">
        <f>TRUNC(일위대가목록!G40,0)</f>
        <v>1258</v>
      </c>
      <c r="J138" s="11">
        <f t="shared" si="21"/>
        <v>3019</v>
      </c>
      <c r="K138" s="11">
        <f t="shared" si="22"/>
        <v>155898</v>
      </c>
      <c r="L138" s="11">
        <f t="shared" si="22"/>
        <v>374154</v>
      </c>
      <c r="M138" s="8" t="s">
        <v>319</v>
      </c>
      <c r="N138" s="2" t="s">
        <v>320</v>
      </c>
      <c r="O138" s="2" t="s">
        <v>52</v>
      </c>
      <c r="P138" s="2" t="s">
        <v>52</v>
      </c>
      <c r="Q138" s="2" t="s">
        <v>301</v>
      </c>
      <c r="R138" s="2" t="s">
        <v>64</v>
      </c>
      <c r="S138" s="2" t="s">
        <v>65</v>
      </c>
      <c r="T138" s="2" t="s">
        <v>65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321</v>
      </c>
      <c r="AV138" s="3">
        <v>61</v>
      </c>
    </row>
    <row r="139" spans="1:48" ht="30" customHeight="1" x14ac:dyDescent="0.3">
      <c r="A139" s="8" t="s">
        <v>322</v>
      </c>
      <c r="B139" s="8" t="s">
        <v>323</v>
      </c>
      <c r="C139" s="8" t="s">
        <v>100</v>
      </c>
      <c r="D139" s="9">
        <v>8</v>
      </c>
      <c r="E139" s="11">
        <f>TRUNC(일위대가목록!E41,0)</f>
        <v>0</v>
      </c>
      <c r="F139" s="11">
        <f t="shared" si="19"/>
        <v>0</v>
      </c>
      <c r="G139" s="11">
        <f>TRUNC(일위대가목록!F41,0)</f>
        <v>5891</v>
      </c>
      <c r="H139" s="11">
        <f t="shared" si="20"/>
        <v>47128</v>
      </c>
      <c r="I139" s="11">
        <f>TRUNC(일위대가목록!G41,0)</f>
        <v>0</v>
      </c>
      <c r="J139" s="11">
        <f t="shared" si="21"/>
        <v>0</v>
      </c>
      <c r="K139" s="11">
        <f t="shared" si="22"/>
        <v>5891</v>
      </c>
      <c r="L139" s="11">
        <f t="shared" si="22"/>
        <v>47128</v>
      </c>
      <c r="M139" s="8" t="s">
        <v>324</v>
      </c>
      <c r="N139" s="2" t="s">
        <v>325</v>
      </c>
      <c r="O139" s="2" t="s">
        <v>52</v>
      </c>
      <c r="P139" s="2" t="s">
        <v>52</v>
      </c>
      <c r="Q139" s="2" t="s">
        <v>301</v>
      </c>
      <c r="R139" s="2" t="s">
        <v>64</v>
      </c>
      <c r="S139" s="2" t="s">
        <v>65</v>
      </c>
      <c r="T139" s="2" t="s">
        <v>65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326</v>
      </c>
      <c r="AV139" s="3">
        <v>62</v>
      </c>
    </row>
    <row r="140" spans="1:48" ht="30" customHeight="1" x14ac:dyDescent="0.3">
      <c r="A140" s="8" t="s">
        <v>327</v>
      </c>
      <c r="B140" s="8" t="s">
        <v>328</v>
      </c>
      <c r="C140" s="8" t="s">
        <v>100</v>
      </c>
      <c r="D140" s="9">
        <v>248.6</v>
      </c>
      <c r="E140" s="11">
        <f>TRUNC(일위대가목록!E42,0)</f>
        <v>27</v>
      </c>
      <c r="F140" s="11">
        <f t="shared" si="19"/>
        <v>6712</v>
      </c>
      <c r="G140" s="11">
        <f>TRUNC(일위대가목록!F42,0)</f>
        <v>7293</v>
      </c>
      <c r="H140" s="11">
        <f t="shared" si="20"/>
        <v>1813039</v>
      </c>
      <c r="I140" s="11">
        <f>TRUNC(일위대가목록!G42,0)</f>
        <v>0</v>
      </c>
      <c r="J140" s="11">
        <f t="shared" si="21"/>
        <v>0</v>
      </c>
      <c r="K140" s="11">
        <f t="shared" si="22"/>
        <v>7320</v>
      </c>
      <c r="L140" s="11">
        <f t="shared" si="22"/>
        <v>1819751</v>
      </c>
      <c r="M140" s="8" t="s">
        <v>329</v>
      </c>
      <c r="N140" s="2" t="s">
        <v>330</v>
      </c>
      <c r="O140" s="2" t="s">
        <v>52</v>
      </c>
      <c r="P140" s="2" t="s">
        <v>52</v>
      </c>
      <c r="Q140" s="2" t="s">
        <v>301</v>
      </c>
      <c r="R140" s="2" t="s">
        <v>64</v>
      </c>
      <c r="S140" s="2" t="s">
        <v>65</v>
      </c>
      <c r="T140" s="2" t="s">
        <v>65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52</v>
      </c>
      <c r="AS140" s="2" t="s">
        <v>52</v>
      </c>
      <c r="AT140" s="3"/>
      <c r="AU140" s="2" t="s">
        <v>331</v>
      </c>
      <c r="AV140" s="3">
        <v>63</v>
      </c>
    </row>
    <row r="141" spans="1:48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48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48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48" ht="30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48" ht="30" customHeight="1" x14ac:dyDescent="0.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48" ht="30" customHeight="1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hidden="1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hidden="1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8" t="s">
        <v>94</v>
      </c>
      <c r="B159" s="9"/>
      <c r="C159" s="9"/>
      <c r="D159" s="9"/>
      <c r="E159" s="9"/>
      <c r="F159" s="11">
        <f>SUM(F135:F158)</f>
        <v>-711114</v>
      </c>
      <c r="G159" s="9"/>
      <c r="H159" s="11">
        <f>SUM(H135:H158)</f>
        <v>6976080</v>
      </c>
      <c r="I159" s="9"/>
      <c r="J159" s="11">
        <f>SUM(J135:J158)</f>
        <v>3019</v>
      </c>
      <c r="K159" s="9"/>
      <c r="L159" s="11">
        <f>SUM(L135:L158)</f>
        <v>6267985</v>
      </c>
      <c r="M159" s="9"/>
      <c r="N159" t="s">
        <v>95</v>
      </c>
    </row>
    <row r="160" spans="1:48" ht="30" customHeight="1" x14ac:dyDescent="0.3">
      <c r="A160" s="8" t="s">
        <v>332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3"/>
      <c r="O160" s="3"/>
      <c r="P160" s="3"/>
      <c r="Q160" s="2" t="s">
        <v>333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30" customHeight="1" x14ac:dyDescent="0.3">
      <c r="A161" s="8" t="s">
        <v>113</v>
      </c>
      <c r="B161" s="8" t="s">
        <v>114</v>
      </c>
      <c r="C161" s="8" t="s">
        <v>77</v>
      </c>
      <c r="D161" s="9">
        <v>333</v>
      </c>
      <c r="E161" s="11">
        <f>TRUNC(단가대비표!O38,0)</f>
        <v>38100</v>
      </c>
      <c r="F161" s="11">
        <f>TRUNC(E161*D161, 0)</f>
        <v>12687300</v>
      </c>
      <c r="G161" s="11">
        <f>TRUNC(단가대비표!P38,0)</f>
        <v>0</v>
      </c>
      <c r="H161" s="11">
        <f>TRUNC(G161*D161, 0)</f>
        <v>0</v>
      </c>
      <c r="I161" s="11">
        <f>TRUNC(단가대비표!V38,0)</f>
        <v>0</v>
      </c>
      <c r="J161" s="11">
        <f>TRUNC(I161*D161, 0)</f>
        <v>0</v>
      </c>
      <c r="K161" s="11">
        <f>TRUNC(E161+G161+I161, 0)</f>
        <v>38100</v>
      </c>
      <c r="L161" s="11">
        <f>TRUNC(F161+H161+J161, 0)</f>
        <v>12687300</v>
      </c>
      <c r="M161" s="8" t="s">
        <v>335</v>
      </c>
      <c r="N161" s="2" t="s">
        <v>116</v>
      </c>
      <c r="O161" s="2" t="s">
        <v>52</v>
      </c>
      <c r="P161" s="2" t="s">
        <v>52</v>
      </c>
      <c r="Q161" s="2" t="s">
        <v>333</v>
      </c>
      <c r="R161" s="2" t="s">
        <v>65</v>
      </c>
      <c r="S161" s="2" t="s">
        <v>65</v>
      </c>
      <c r="T161" s="2" t="s">
        <v>64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336</v>
      </c>
      <c r="AV161" s="3">
        <v>65</v>
      </c>
    </row>
    <row r="162" spans="1:48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48" ht="30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48" ht="30" customHeight="1" x14ac:dyDescent="0.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48" ht="30" customHeight="1" x14ac:dyDescent="0.3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48" ht="30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48" ht="30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48" ht="30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48" ht="30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48" ht="30" hidden="1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48" ht="30" hidden="1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48" ht="30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48" ht="30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48" ht="30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48" ht="30" customHeight="1" x14ac:dyDescent="0.3">
      <c r="A185" s="8" t="s">
        <v>94</v>
      </c>
      <c r="B185" s="9"/>
      <c r="C185" s="9"/>
      <c r="D185" s="9"/>
      <c r="E185" s="9"/>
      <c r="F185" s="11">
        <f>SUM(F161:F184)</f>
        <v>12687300</v>
      </c>
      <c r="G185" s="9"/>
      <c r="H185" s="11">
        <f>SUM(H161:H184)</f>
        <v>0</v>
      </c>
      <c r="I185" s="9"/>
      <c r="J185" s="11">
        <f>SUM(J161:J184)</f>
        <v>0</v>
      </c>
      <c r="K185" s="9"/>
      <c r="L185" s="11">
        <f>SUM(L161:L184)</f>
        <v>12687300</v>
      </c>
      <c r="M185" s="9"/>
      <c r="N185" t="s">
        <v>95</v>
      </c>
    </row>
    <row r="186" spans="1:48" ht="30" customHeight="1" x14ac:dyDescent="0.3">
      <c r="A186" s="8" t="s">
        <v>337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3"/>
      <c r="O186" s="3"/>
      <c r="P186" s="3"/>
      <c r="Q186" s="2" t="s">
        <v>338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8" t="s">
        <v>340</v>
      </c>
      <c r="B187" s="8" t="s">
        <v>341</v>
      </c>
      <c r="C187" s="8" t="s">
        <v>105</v>
      </c>
      <c r="D187" s="9">
        <v>13.5</v>
      </c>
      <c r="E187" s="11">
        <f>TRUNC(단가대비표!O76,0)</f>
        <v>0</v>
      </c>
      <c r="F187" s="11">
        <f>TRUNC(E187*D187, 0)</f>
        <v>0</v>
      </c>
      <c r="G187" s="11">
        <f>TRUNC(단가대비표!P76,0)</f>
        <v>0</v>
      </c>
      <c r="H187" s="11">
        <f>TRUNC(G187*D187, 0)</f>
        <v>0</v>
      </c>
      <c r="I187" s="11">
        <f>TRUNC(단가대비표!V76,0)</f>
        <v>94250</v>
      </c>
      <c r="J187" s="11">
        <f>TRUNC(I187*D187, 0)</f>
        <v>1272375</v>
      </c>
      <c r="K187" s="11">
        <f>TRUNC(E187+G187+I187, 0)</f>
        <v>94250</v>
      </c>
      <c r="L187" s="11">
        <f>TRUNC(F187+H187+J187, 0)</f>
        <v>1272375</v>
      </c>
      <c r="M187" s="8" t="s">
        <v>52</v>
      </c>
      <c r="N187" s="2" t="s">
        <v>342</v>
      </c>
      <c r="O187" s="2" t="s">
        <v>52</v>
      </c>
      <c r="P187" s="2" t="s">
        <v>52</v>
      </c>
      <c r="Q187" s="2" t="s">
        <v>338</v>
      </c>
      <c r="R187" s="2" t="s">
        <v>65</v>
      </c>
      <c r="S187" s="2" t="s">
        <v>65</v>
      </c>
      <c r="T187" s="2" t="s">
        <v>64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343</v>
      </c>
      <c r="AV187" s="3">
        <v>67</v>
      </c>
    </row>
    <row r="188" spans="1:48" ht="30" customHeight="1" x14ac:dyDescent="0.3">
      <c r="A188" s="8" t="s">
        <v>344</v>
      </c>
      <c r="B188" s="8" t="s">
        <v>345</v>
      </c>
      <c r="C188" s="8" t="s">
        <v>105</v>
      </c>
      <c r="D188" s="9">
        <v>13.5</v>
      </c>
      <c r="E188" s="11">
        <f>TRUNC(단가대비표!O77,0)</f>
        <v>0</v>
      </c>
      <c r="F188" s="11">
        <f>TRUNC(E188*D188, 0)</f>
        <v>0</v>
      </c>
      <c r="G188" s="11">
        <f>TRUNC(단가대비표!P77,0)</f>
        <v>0</v>
      </c>
      <c r="H188" s="11">
        <f>TRUNC(G188*D188, 0)</f>
        <v>0</v>
      </c>
      <c r="I188" s="11">
        <f>TRUNC(단가대비표!V77,0)</f>
        <v>15226</v>
      </c>
      <c r="J188" s="11">
        <f>TRUNC(I188*D188, 0)</f>
        <v>205551</v>
      </c>
      <c r="K188" s="11">
        <f>TRUNC(E188+G188+I188, 0)</f>
        <v>15226</v>
      </c>
      <c r="L188" s="11">
        <f>TRUNC(F188+H188+J188, 0)</f>
        <v>205551</v>
      </c>
      <c r="M188" s="8" t="s">
        <v>52</v>
      </c>
      <c r="N188" s="2" t="s">
        <v>346</v>
      </c>
      <c r="O188" s="2" t="s">
        <v>52</v>
      </c>
      <c r="P188" s="2" t="s">
        <v>52</v>
      </c>
      <c r="Q188" s="2" t="s">
        <v>338</v>
      </c>
      <c r="R188" s="2" t="s">
        <v>65</v>
      </c>
      <c r="S188" s="2" t="s">
        <v>65</v>
      </c>
      <c r="T188" s="2" t="s">
        <v>64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52</v>
      </c>
      <c r="AS188" s="2" t="s">
        <v>52</v>
      </c>
      <c r="AT188" s="3"/>
      <c r="AU188" s="2" t="s">
        <v>347</v>
      </c>
      <c r="AV188" s="3">
        <v>68</v>
      </c>
    </row>
    <row r="189" spans="1:48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48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48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48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3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3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3" ht="30" customHeight="1" x14ac:dyDescent="0.3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13" ht="30" customHeight="1" x14ac:dyDescent="0.3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13" ht="30" customHeight="1" x14ac:dyDescent="0.3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13" ht="30" customHeight="1" x14ac:dyDescent="0.3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ht="30" customHeight="1" x14ac:dyDescent="0.3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13" ht="30" customHeight="1" x14ac:dyDescent="0.3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13" ht="30" customHeight="1" x14ac:dyDescent="0.3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13" ht="30" customHeight="1" x14ac:dyDescent="0.3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13" ht="30" customHeight="1" x14ac:dyDescent="0.3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13" ht="30" customHeight="1" x14ac:dyDescent="0.3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13" ht="30" customHeight="1" x14ac:dyDescent="0.3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13" ht="30" customHeight="1" x14ac:dyDescent="0.3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13" ht="30" customHeight="1" x14ac:dyDescent="0.3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13" ht="30" hidden="1" customHeight="1" x14ac:dyDescent="0.3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48" ht="30" hidden="1" customHeight="1" x14ac:dyDescent="0.3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48" ht="30" customHeight="1" x14ac:dyDescent="0.3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48" ht="30" customHeight="1" x14ac:dyDescent="0.3">
      <c r="A211" s="8" t="s">
        <v>94</v>
      </c>
      <c r="B211" s="9"/>
      <c r="C211" s="9"/>
      <c r="D211" s="9"/>
      <c r="E211" s="9"/>
      <c r="F211" s="11">
        <f>SUM(F187:F210)</f>
        <v>0</v>
      </c>
      <c r="G211" s="9"/>
      <c r="H211" s="11">
        <f>SUM(H187:H210)</f>
        <v>0</v>
      </c>
      <c r="I211" s="9"/>
      <c r="J211" s="11">
        <f>SUM(J187:J210)</f>
        <v>1477926</v>
      </c>
      <c r="K211" s="9"/>
      <c r="L211" s="11">
        <f>SUM(L187:L210)</f>
        <v>1477926</v>
      </c>
      <c r="M211" s="9"/>
      <c r="N211" t="s">
        <v>95</v>
      </c>
    </row>
    <row r="212" spans="1:48" ht="30" customHeight="1" x14ac:dyDescent="0.3">
      <c r="A212" s="8" t="s">
        <v>348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3"/>
      <c r="O212" s="3"/>
      <c r="P212" s="3"/>
      <c r="Q212" s="2" t="s">
        <v>349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8" t="s">
        <v>351</v>
      </c>
      <c r="B213" s="8" t="s">
        <v>52</v>
      </c>
      <c r="C213" s="8" t="s">
        <v>352</v>
      </c>
      <c r="D213" s="9">
        <v>1</v>
      </c>
      <c r="E213" s="11">
        <f>TRUNC(단가대비표!O95,0)</f>
        <v>0</v>
      </c>
      <c r="F213" s="11">
        <f t="shared" ref="F213:F218" si="23">TRUNC(E213*D213, 0)</f>
        <v>0</v>
      </c>
      <c r="G213" s="11">
        <f>TRUNC(단가대비표!P95,0)</f>
        <v>0</v>
      </c>
      <c r="H213" s="11">
        <f t="shared" ref="H213:H218" si="24">TRUNC(G213*D213, 0)</f>
        <v>0</v>
      </c>
      <c r="I213" s="11">
        <f>TRUNC(단가대비표!V95,0)</f>
        <v>4000000</v>
      </c>
      <c r="J213" s="11">
        <f t="shared" ref="J213:J218" si="25">TRUNC(I213*D213, 0)</f>
        <v>4000000</v>
      </c>
      <c r="K213" s="11">
        <f t="shared" ref="K213:L218" si="26">TRUNC(E213+G213+I213, 0)</f>
        <v>4000000</v>
      </c>
      <c r="L213" s="11">
        <f t="shared" si="26"/>
        <v>4000000</v>
      </c>
      <c r="M213" s="8" t="s">
        <v>52</v>
      </c>
      <c r="N213" s="2" t="s">
        <v>353</v>
      </c>
      <c r="O213" s="2" t="s">
        <v>52</v>
      </c>
      <c r="P213" s="2" t="s">
        <v>52</v>
      </c>
      <c r="Q213" s="2" t="s">
        <v>349</v>
      </c>
      <c r="R213" s="2" t="s">
        <v>65</v>
      </c>
      <c r="S213" s="2" t="s">
        <v>65</v>
      </c>
      <c r="T213" s="2" t="s">
        <v>64</v>
      </c>
      <c r="U213" s="3"/>
      <c r="V213" s="3"/>
      <c r="W213" s="3"/>
      <c r="X213" s="3">
        <v>1</v>
      </c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354</v>
      </c>
      <c r="AV213" s="3">
        <v>70</v>
      </c>
    </row>
    <row r="214" spans="1:48" ht="30" customHeight="1" x14ac:dyDescent="0.3">
      <c r="A214" s="8" t="s">
        <v>355</v>
      </c>
      <c r="B214" s="8" t="s">
        <v>52</v>
      </c>
      <c r="C214" s="8" t="s">
        <v>352</v>
      </c>
      <c r="D214" s="9">
        <v>1</v>
      </c>
      <c r="E214" s="11">
        <f>TRUNC(단가대비표!O100,0)</f>
        <v>0</v>
      </c>
      <c r="F214" s="11">
        <f t="shared" si="23"/>
        <v>0</v>
      </c>
      <c r="G214" s="11">
        <f>TRUNC(단가대비표!P100,0)</f>
        <v>0</v>
      </c>
      <c r="H214" s="11">
        <f t="shared" si="24"/>
        <v>0</v>
      </c>
      <c r="I214" s="11">
        <f>TRUNC(단가대비표!V100,0)</f>
        <v>10000000</v>
      </c>
      <c r="J214" s="11">
        <f t="shared" si="25"/>
        <v>10000000</v>
      </c>
      <c r="K214" s="11">
        <f t="shared" si="26"/>
        <v>10000000</v>
      </c>
      <c r="L214" s="11">
        <f t="shared" si="26"/>
        <v>10000000</v>
      </c>
      <c r="M214" s="8" t="s">
        <v>52</v>
      </c>
      <c r="N214" s="2" t="s">
        <v>356</v>
      </c>
      <c r="O214" s="2" t="s">
        <v>52</v>
      </c>
      <c r="P214" s="2" t="s">
        <v>52</v>
      </c>
      <c r="Q214" s="2" t="s">
        <v>349</v>
      </c>
      <c r="R214" s="2" t="s">
        <v>65</v>
      </c>
      <c r="S214" s="2" t="s">
        <v>65</v>
      </c>
      <c r="T214" s="2" t="s">
        <v>64</v>
      </c>
      <c r="U214" s="3"/>
      <c r="V214" s="3"/>
      <c r="W214" s="3"/>
      <c r="X214" s="3">
        <v>1</v>
      </c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357</v>
      </c>
      <c r="AV214" s="3">
        <v>75</v>
      </c>
    </row>
    <row r="215" spans="1:48" ht="30" customHeight="1" x14ac:dyDescent="0.3">
      <c r="A215" s="8" t="s">
        <v>358</v>
      </c>
      <c r="B215" s="8" t="s">
        <v>359</v>
      </c>
      <c r="C215" s="8" t="s">
        <v>195</v>
      </c>
      <c r="D215" s="9">
        <v>7.7</v>
      </c>
      <c r="E215" s="11">
        <f>TRUNC(단가대비표!O96,0)</f>
        <v>0</v>
      </c>
      <c r="F215" s="11">
        <f t="shared" si="23"/>
        <v>0</v>
      </c>
      <c r="G215" s="11">
        <f>TRUNC(단가대비표!P96,0)</f>
        <v>0</v>
      </c>
      <c r="H215" s="11">
        <f t="shared" si="24"/>
        <v>0</v>
      </c>
      <c r="I215" s="11">
        <f>TRUNC(단가대비표!V96,0)</f>
        <v>280000</v>
      </c>
      <c r="J215" s="11">
        <f t="shared" si="25"/>
        <v>2156000</v>
      </c>
      <c r="K215" s="11">
        <f t="shared" si="26"/>
        <v>280000</v>
      </c>
      <c r="L215" s="11">
        <f t="shared" si="26"/>
        <v>2156000</v>
      </c>
      <c r="M215" s="8" t="s">
        <v>52</v>
      </c>
      <c r="N215" s="2" t="s">
        <v>360</v>
      </c>
      <c r="O215" s="2" t="s">
        <v>52</v>
      </c>
      <c r="P215" s="2" t="s">
        <v>52</v>
      </c>
      <c r="Q215" s="2" t="s">
        <v>349</v>
      </c>
      <c r="R215" s="2" t="s">
        <v>65</v>
      </c>
      <c r="S215" s="2" t="s">
        <v>65</v>
      </c>
      <c r="T215" s="2" t="s">
        <v>64</v>
      </c>
      <c r="U215" s="3"/>
      <c r="V215" s="3"/>
      <c r="W215" s="3"/>
      <c r="X215" s="3">
        <v>1</v>
      </c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361</v>
      </c>
      <c r="AV215" s="3">
        <v>71</v>
      </c>
    </row>
    <row r="216" spans="1:48" ht="30" customHeight="1" x14ac:dyDescent="0.3">
      <c r="A216" s="8" t="s">
        <v>358</v>
      </c>
      <c r="B216" s="8" t="s">
        <v>362</v>
      </c>
      <c r="C216" s="8" t="s">
        <v>195</v>
      </c>
      <c r="D216" s="9">
        <v>5.6</v>
      </c>
      <c r="E216" s="11">
        <f>TRUNC(단가대비표!O97,0)</f>
        <v>0</v>
      </c>
      <c r="F216" s="11">
        <f t="shared" si="23"/>
        <v>0</v>
      </c>
      <c r="G216" s="11">
        <f>TRUNC(단가대비표!P97,0)</f>
        <v>0</v>
      </c>
      <c r="H216" s="11">
        <f t="shared" si="24"/>
        <v>0</v>
      </c>
      <c r="I216" s="11">
        <f>TRUNC(단가대비표!V97,0)</f>
        <v>280000</v>
      </c>
      <c r="J216" s="11">
        <f t="shared" si="25"/>
        <v>1568000</v>
      </c>
      <c r="K216" s="11">
        <f t="shared" si="26"/>
        <v>280000</v>
      </c>
      <c r="L216" s="11">
        <f t="shared" si="26"/>
        <v>1568000</v>
      </c>
      <c r="M216" s="8" t="s">
        <v>52</v>
      </c>
      <c r="N216" s="2" t="s">
        <v>363</v>
      </c>
      <c r="O216" s="2" t="s">
        <v>52</v>
      </c>
      <c r="P216" s="2" t="s">
        <v>52</v>
      </c>
      <c r="Q216" s="2" t="s">
        <v>349</v>
      </c>
      <c r="R216" s="2" t="s">
        <v>65</v>
      </c>
      <c r="S216" s="2" t="s">
        <v>65</v>
      </c>
      <c r="T216" s="2" t="s">
        <v>64</v>
      </c>
      <c r="U216" s="3"/>
      <c r="V216" s="3"/>
      <c r="W216" s="3"/>
      <c r="X216" s="3">
        <v>1</v>
      </c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364</v>
      </c>
      <c r="AV216" s="3">
        <v>72</v>
      </c>
    </row>
    <row r="217" spans="1:48" ht="30" customHeight="1" x14ac:dyDescent="0.3">
      <c r="A217" s="8" t="s">
        <v>358</v>
      </c>
      <c r="B217" s="8" t="s">
        <v>365</v>
      </c>
      <c r="C217" s="8" t="s">
        <v>195</v>
      </c>
      <c r="D217" s="9">
        <v>105.1</v>
      </c>
      <c r="E217" s="11">
        <f>TRUNC(단가대비표!O98,0)</f>
        <v>0</v>
      </c>
      <c r="F217" s="11">
        <f t="shared" si="23"/>
        <v>0</v>
      </c>
      <c r="G217" s="11">
        <f>TRUNC(단가대비표!P98,0)</f>
        <v>0</v>
      </c>
      <c r="H217" s="11">
        <f t="shared" si="24"/>
        <v>0</v>
      </c>
      <c r="I217" s="11">
        <f>TRUNC(단가대비표!V98,0)</f>
        <v>280000</v>
      </c>
      <c r="J217" s="11">
        <f t="shared" si="25"/>
        <v>29428000</v>
      </c>
      <c r="K217" s="11">
        <f t="shared" si="26"/>
        <v>280000</v>
      </c>
      <c r="L217" s="11">
        <f t="shared" si="26"/>
        <v>29428000</v>
      </c>
      <c r="M217" s="8" t="s">
        <v>52</v>
      </c>
      <c r="N217" s="2" t="s">
        <v>366</v>
      </c>
      <c r="O217" s="2" t="s">
        <v>52</v>
      </c>
      <c r="P217" s="2" t="s">
        <v>52</v>
      </c>
      <c r="Q217" s="2" t="s">
        <v>349</v>
      </c>
      <c r="R217" s="2" t="s">
        <v>65</v>
      </c>
      <c r="S217" s="2" t="s">
        <v>65</v>
      </c>
      <c r="T217" s="2" t="s">
        <v>64</v>
      </c>
      <c r="U217" s="3"/>
      <c r="V217" s="3"/>
      <c r="W217" s="3"/>
      <c r="X217" s="3">
        <v>1</v>
      </c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52</v>
      </c>
      <c r="AS217" s="2" t="s">
        <v>52</v>
      </c>
      <c r="AT217" s="3"/>
      <c r="AU217" s="2" t="s">
        <v>367</v>
      </c>
      <c r="AV217" s="3">
        <v>73</v>
      </c>
    </row>
    <row r="218" spans="1:48" ht="30" customHeight="1" x14ac:dyDescent="0.3">
      <c r="A218" s="8" t="s">
        <v>358</v>
      </c>
      <c r="B218" s="8" t="s">
        <v>368</v>
      </c>
      <c r="C218" s="8" t="s">
        <v>195</v>
      </c>
      <c r="D218" s="9">
        <v>2.5</v>
      </c>
      <c r="E218" s="11">
        <f>TRUNC(단가대비표!O99,0)</f>
        <v>0</v>
      </c>
      <c r="F218" s="11">
        <f t="shared" si="23"/>
        <v>0</v>
      </c>
      <c r="G218" s="11">
        <f>TRUNC(단가대비표!P99,0)</f>
        <v>0</v>
      </c>
      <c r="H218" s="11">
        <f t="shared" si="24"/>
        <v>0</v>
      </c>
      <c r="I218" s="11">
        <f>TRUNC(단가대비표!V99,0)</f>
        <v>280000</v>
      </c>
      <c r="J218" s="11">
        <f t="shared" si="25"/>
        <v>700000</v>
      </c>
      <c r="K218" s="11">
        <f t="shared" si="26"/>
        <v>280000</v>
      </c>
      <c r="L218" s="11">
        <f t="shared" si="26"/>
        <v>700000</v>
      </c>
      <c r="M218" s="8" t="s">
        <v>52</v>
      </c>
      <c r="N218" s="2" t="s">
        <v>369</v>
      </c>
      <c r="O218" s="2" t="s">
        <v>52</v>
      </c>
      <c r="P218" s="2" t="s">
        <v>52</v>
      </c>
      <c r="Q218" s="2" t="s">
        <v>349</v>
      </c>
      <c r="R218" s="2" t="s">
        <v>65</v>
      </c>
      <c r="S218" s="2" t="s">
        <v>65</v>
      </c>
      <c r="T218" s="2" t="s">
        <v>64</v>
      </c>
      <c r="U218" s="3"/>
      <c r="V218" s="3"/>
      <c r="W218" s="3"/>
      <c r="X218" s="3">
        <v>1</v>
      </c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52</v>
      </c>
      <c r="AS218" s="2" t="s">
        <v>52</v>
      </c>
      <c r="AT218" s="3"/>
      <c r="AU218" s="2" t="s">
        <v>370</v>
      </c>
      <c r="AV218" s="3">
        <v>74</v>
      </c>
    </row>
    <row r="219" spans="1:48" ht="30" customHeight="1" x14ac:dyDescent="0.3">
      <c r="A219" s="8" t="s">
        <v>371</v>
      </c>
      <c r="B219" s="8" t="s">
        <v>52</v>
      </c>
      <c r="C219" s="8" t="s">
        <v>52</v>
      </c>
      <c r="D219" s="9"/>
      <c r="E219" s="11">
        <v>0</v>
      </c>
      <c r="F219" s="11">
        <f>SUM(F213:F218)</f>
        <v>0</v>
      </c>
      <c r="G219" s="11">
        <v>0</v>
      </c>
      <c r="H219" s="11">
        <f>SUM(H213:H218)</f>
        <v>0</v>
      </c>
      <c r="I219" s="11">
        <v>0</v>
      </c>
      <c r="J219" s="11">
        <f>SUM(J213:J218)</f>
        <v>47852000</v>
      </c>
      <c r="K219" s="11"/>
      <c r="L219" s="11">
        <f>SUM(L213:L218)</f>
        <v>47852000</v>
      </c>
      <c r="M219" s="8" t="s">
        <v>52</v>
      </c>
      <c r="N219" s="2" t="s">
        <v>372</v>
      </c>
      <c r="O219" s="2" t="s">
        <v>52</v>
      </c>
      <c r="P219" s="2" t="s">
        <v>52</v>
      </c>
      <c r="Q219" s="2" t="s">
        <v>52</v>
      </c>
      <c r="R219" s="2" t="s">
        <v>65</v>
      </c>
      <c r="S219" s="2" t="s">
        <v>65</v>
      </c>
      <c r="T219" s="2" t="s">
        <v>65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52</v>
      </c>
      <c r="AS219" s="2" t="s">
        <v>52</v>
      </c>
      <c r="AT219" s="3"/>
      <c r="AU219" s="2" t="s">
        <v>373</v>
      </c>
      <c r="AV219" s="3">
        <v>77</v>
      </c>
    </row>
    <row r="220" spans="1:48" ht="30" customHeight="1" x14ac:dyDescent="0.3">
      <c r="A220" s="8" t="s">
        <v>374</v>
      </c>
      <c r="B220" s="8" t="s">
        <v>375</v>
      </c>
      <c r="C220" s="8" t="s">
        <v>352</v>
      </c>
      <c r="D220" s="9">
        <v>1</v>
      </c>
      <c r="E220" s="11">
        <v>0</v>
      </c>
      <c r="F220" s="11">
        <f>TRUNC(E220*D220, 0)</f>
        <v>0</v>
      </c>
      <c r="G220" s="11">
        <v>0</v>
      </c>
      <c r="H220" s="11">
        <f>TRUNC(G220*D220, 0)</f>
        <v>0</v>
      </c>
      <c r="I220" s="11">
        <v>4785200</v>
      </c>
      <c r="J220" s="11">
        <f>TRUNC(I220*D220, 0)</f>
        <v>4785200</v>
      </c>
      <c r="K220" s="11">
        <f>TRUNC(E220+G220+I220, 0)</f>
        <v>4785200</v>
      </c>
      <c r="L220" s="11">
        <f>TRUNC(F220+H220+J220, 0)</f>
        <v>4785200</v>
      </c>
      <c r="M220" s="8" t="s">
        <v>52</v>
      </c>
      <c r="N220" s="2" t="s">
        <v>376</v>
      </c>
      <c r="O220" s="2" t="s">
        <v>52</v>
      </c>
      <c r="P220" s="2" t="s">
        <v>52</v>
      </c>
      <c r="Q220" s="2" t="s">
        <v>349</v>
      </c>
      <c r="R220" s="2" t="s">
        <v>65</v>
      </c>
      <c r="S220" s="2" t="s">
        <v>65</v>
      </c>
      <c r="T220" s="2" t="s">
        <v>65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52</v>
      </c>
      <c r="AS220" s="2" t="s">
        <v>52</v>
      </c>
      <c r="AT220" s="3"/>
      <c r="AU220" s="2" t="s">
        <v>377</v>
      </c>
      <c r="AV220" s="3">
        <v>76</v>
      </c>
    </row>
    <row r="221" spans="1:48" ht="30" customHeight="1" x14ac:dyDescent="0.3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</row>
    <row r="222" spans="1:48" ht="30" customHeight="1" x14ac:dyDescent="0.3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48" ht="30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48" ht="30" customHeight="1" x14ac:dyDescent="0.3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14" ht="30" customHeight="1" x14ac:dyDescent="0.3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14" ht="30" customHeight="1" x14ac:dyDescent="0.3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14" ht="30" customHeight="1" x14ac:dyDescent="0.3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14" ht="30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14" ht="30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14" ht="30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14" ht="30" customHeight="1" x14ac:dyDescent="0.3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14" ht="30" customHeight="1" x14ac:dyDescent="0.3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14" ht="30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14" ht="30" hidden="1" customHeight="1" x14ac:dyDescent="0.3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14" ht="30" hidden="1" customHeight="1" x14ac:dyDescent="0.3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14" ht="30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14" ht="30" customHeight="1" x14ac:dyDescent="0.3">
      <c r="A237" s="8" t="s">
        <v>94</v>
      </c>
      <c r="B237" s="9"/>
      <c r="C237" s="9"/>
      <c r="D237" s="9"/>
      <c r="E237" s="9"/>
      <c r="F237" s="11">
        <f>SUM(F213:F236) -F219</f>
        <v>0</v>
      </c>
      <c r="G237" s="9"/>
      <c r="H237" s="11">
        <f>SUM(H213:H236) -H219</f>
        <v>0</v>
      </c>
      <c r="I237" s="9"/>
      <c r="J237" s="11">
        <f>SUM(J213:J236) -J219</f>
        <v>52637200</v>
      </c>
      <c r="K237" s="9"/>
      <c r="L237" s="11">
        <f>SUM(L213:L236) -L219</f>
        <v>52637200</v>
      </c>
      <c r="M237" s="9"/>
      <c r="N237" t="s">
        <v>95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opLeftCell="B1" workbookViewId="0">
      <selection sqref="A1:J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21" t="s">
        <v>378</v>
      </c>
      <c r="B1" s="21"/>
      <c r="C1" s="21"/>
      <c r="D1" s="21"/>
      <c r="E1" s="21"/>
      <c r="F1" s="21"/>
      <c r="G1" s="21"/>
      <c r="H1" s="21"/>
      <c r="I1" s="21"/>
      <c r="J1" s="21"/>
    </row>
    <row r="2" spans="1:14" ht="30" customHeigh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4" ht="30" customHeight="1" x14ac:dyDescent="0.3">
      <c r="A3" s="4" t="s">
        <v>379</v>
      </c>
      <c r="B3" s="4" t="s">
        <v>2</v>
      </c>
      <c r="C3" s="4" t="s">
        <v>3</v>
      </c>
      <c r="D3" s="4" t="s">
        <v>4</v>
      </c>
      <c r="E3" s="4" t="s">
        <v>380</v>
      </c>
      <c r="F3" s="4" t="s">
        <v>381</v>
      </c>
      <c r="G3" s="4" t="s">
        <v>382</v>
      </c>
      <c r="H3" s="4" t="s">
        <v>383</v>
      </c>
      <c r="I3" s="4" t="s">
        <v>384</v>
      </c>
      <c r="J3" s="4" t="s">
        <v>385</v>
      </c>
      <c r="K3" s="1" t="s">
        <v>386</v>
      </c>
      <c r="L3" s="1" t="s">
        <v>387</v>
      </c>
      <c r="M3" s="1" t="s">
        <v>388</v>
      </c>
      <c r="N3" s="1" t="s">
        <v>389</v>
      </c>
    </row>
    <row r="4" spans="1:14" ht="30" customHeight="1" x14ac:dyDescent="0.3">
      <c r="A4" s="8" t="s">
        <v>63</v>
      </c>
      <c r="B4" s="8" t="s">
        <v>59</v>
      </c>
      <c r="C4" s="8" t="s">
        <v>60</v>
      </c>
      <c r="D4" s="8" t="s">
        <v>61</v>
      </c>
      <c r="E4" s="14">
        <f>일위대가!F12</f>
        <v>1242</v>
      </c>
      <c r="F4" s="14">
        <f>일위대가!H12</f>
        <v>14378</v>
      </c>
      <c r="G4" s="14">
        <f>일위대가!J12</f>
        <v>287</v>
      </c>
      <c r="H4" s="14">
        <f t="shared" ref="H4:H35" si="0">E4+F4+G4</f>
        <v>15907</v>
      </c>
      <c r="I4" s="8" t="s">
        <v>62</v>
      </c>
      <c r="J4" s="8" t="s">
        <v>52</v>
      </c>
      <c r="K4" s="2" t="s">
        <v>52</v>
      </c>
      <c r="L4" s="2" t="s">
        <v>52</v>
      </c>
      <c r="M4" s="2" t="s">
        <v>52</v>
      </c>
      <c r="N4" s="2" t="s">
        <v>52</v>
      </c>
    </row>
    <row r="5" spans="1:14" ht="30" customHeight="1" x14ac:dyDescent="0.3">
      <c r="A5" s="8" t="s">
        <v>69</v>
      </c>
      <c r="B5" s="8" t="s">
        <v>67</v>
      </c>
      <c r="C5" s="8" t="s">
        <v>60</v>
      </c>
      <c r="D5" s="8" t="s">
        <v>61</v>
      </c>
      <c r="E5" s="14">
        <f>일위대가!F22</f>
        <v>1242</v>
      </c>
      <c r="F5" s="14">
        <f>일위대가!H22</f>
        <v>16719</v>
      </c>
      <c r="G5" s="14">
        <f>일위대가!J22</f>
        <v>334</v>
      </c>
      <c r="H5" s="14">
        <f t="shared" si="0"/>
        <v>18295</v>
      </c>
      <c r="I5" s="8" t="s">
        <v>68</v>
      </c>
      <c r="J5" s="8" t="s">
        <v>52</v>
      </c>
      <c r="K5" s="2" t="s">
        <v>52</v>
      </c>
      <c r="L5" s="2" t="s">
        <v>52</v>
      </c>
      <c r="M5" s="2" t="s">
        <v>52</v>
      </c>
      <c r="N5" s="2" t="s">
        <v>52</v>
      </c>
    </row>
    <row r="6" spans="1:14" ht="30" customHeight="1" x14ac:dyDescent="0.3">
      <c r="A6" s="8" t="s">
        <v>73</v>
      </c>
      <c r="B6" s="8" t="s">
        <v>71</v>
      </c>
      <c r="C6" s="8" t="s">
        <v>60</v>
      </c>
      <c r="D6" s="8" t="s">
        <v>61</v>
      </c>
      <c r="E6" s="14">
        <f>일위대가!F32</f>
        <v>1242</v>
      </c>
      <c r="F6" s="14">
        <f>일위대가!H32</f>
        <v>19061</v>
      </c>
      <c r="G6" s="14">
        <f>일위대가!J32</f>
        <v>380</v>
      </c>
      <c r="H6" s="14">
        <f t="shared" si="0"/>
        <v>20683</v>
      </c>
      <c r="I6" s="8" t="s">
        <v>72</v>
      </c>
      <c r="J6" s="8" t="s">
        <v>52</v>
      </c>
      <c r="K6" s="2" t="s">
        <v>52</v>
      </c>
      <c r="L6" s="2" t="s">
        <v>52</v>
      </c>
      <c r="M6" s="2" t="s">
        <v>52</v>
      </c>
      <c r="N6" s="2" t="s">
        <v>52</v>
      </c>
    </row>
    <row r="7" spans="1:14" ht="30" customHeight="1" x14ac:dyDescent="0.3">
      <c r="A7" s="8" t="s">
        <v>79</v>
      </c>
      <c r="B7" s="8" t="s">
        <v>75</v>
      </c>
      <c r="C7" s="8" t="s">
        <v>76</v>
      </c>
      <c r="D7" s="8" t="s">
        <v>77</v>
      </c>
      <c r="E7" s="14">
        <f>일위대가!F38</f>
        <v>6511</v>
      </c>
      <c r="F7" s="14">
        <f>일위대가!H38</f>
        <v>24070</v>
      </c>
      <c r="G7" s="14">
        <f>일위대가!J38</f>
        <v>0</v>
      </c>
      <c r="H7" s="14">
        <f t="shared" si="0"/>
        <v>30581</v>
      </c>
      <c r="I7" s="8" t="s">
        <v>78</v>
      </c>
      <c r="J7" s="8" t="s">
        <v>52</v>
      </c>
      <c r="K7" s="2" t="s">
        <v>52</v>
      </c>
      <c r="L7" s="2" t="s">
        <v>52</v>
      </c>
      <c r="M7" s="2" t="s">
        <v>52</v>
      </c>
      <c r="N7" s="2" t="s">
        <v>52</v>
      </c>
    </row>
    <row r="8" spans="1:14" ht="30" customHeight="1" x14ac:dyDescent="0.3">
      <c r="A8" s="8" t="s">
        <v>83</v>
      </c>
      <c r="B8" s="8" t="s">
        <v>75</v>
      </c>
      <c r="C8" s="8" t="s">
        <v>81</v>
      </c>
      <c r="D8" s="8" t="s">
        <v>77</v>
      </c>
      <c r="E8" s="14">
        <f>일위대가!F44</f>
        <v>7830</v>
      </c>
      <c r="F8" s="14">
        <f>일위대가!H44</f>
        <v>30088</v>
      </c>
      <c r="G8" s="14">
        <f>일위대가!J44</f>
        <v>0</v>
      </c>
      <c r="H8" s="14">
        <f t="shared" si="0"/>
        <v>37918</v>
      </c>
      <c r="I8" s="8" t="s">
        <v>82</v>
      </c>
      <c r="J8" s="8" t="s">
        <v>52</v>
      </c>
      <c r="K8" s="2" t="s">
        <v>52</v>
      </c>
      <c r="L8" s="2" t="s">
        <v>52</v>
      </c>
      <c r="M8" s="2" t="s">
        <v>52</v>
      </c>
      <c r="N8" s="2" t="s">
        <v>52</v>
      </c>
    </row>
    <row r="9" spans="1:14" ht="30" customHeight="1" x14ac:dyDescent="0.3">
      <c r="A9" s="8" t="s">
        <v>87</v>
      </c>
      <c r="B9" s="8" t="s">
        <v>75</v>
      </c>
      <c r="C9" s="8" t="s">
        <v>85</v>
      </c>
      <c r="D9" s="8" t="s">
        <v>77</v>
      </c>
      <c r="E9" s="14">
        <f>일위대가!F51</f>
        <v>14425</v>
      </c>
      <c r="F9" s="14">
        <f>일위대가!H51</f>
        <v>71883</v>
      </c>
      <c r="G9" s="14">
        <f>일위대가!J51</f>
        <v>0</v>
      </c>
      <c r="H9" s="14">
        <f t="shared" si="0"/>
        <v>86308</v>
      </c>
      <c r="I9" s="8" t="s">
        <v>86</v>
      </c>
      <c r="J9" s="8" t="s">
        <v>52</v>
      </c>
      <c r="K9" s="2" t="s">
        <v>52</v>
      </c>
      <c r="L9" s="2" t="s">
        <v>52</v>
      </c>
      <c r="M9" s="2" t="s">
        <v>52</v>
      </c>
      <c r="N9" s="2" t="s">
        <v>52</v>
      </c>
    </row>
    <row r="10" spans="1:14" ht="30" customHeight="1" x14ac:dyDescent="0.3">
      <c r="A10" s="8" t="s">
        <v>92</v>
      </c>
      <c r="B10" s="8" t="s">
        <v>89</v>
      </c>
      <c r="C10" s="8" t="s">
        <v>90</v>
      </c>
      <c r="D10" s="8" t="s">
        <v>77</v>
      </c>
      <c r="E10" s="14">
        <f>일위대가!F55</f>
        <v>0</v>
      </c>
      <c r="F10" s="14">
        <f>일위대가!H55</f>
        <v>7183</v>
      </c>
      <c r="G10" s="14">
        <f>일위대가!J55</f>
        <v>0</v>
      </c>
      <c r="H10" s="14">
        <f t="shared" si="0"/>
        <v>7183</v>
      </c>
      <c r="I10" s="8" t="s">
        <v>91</v>
      </c>
      <c r="J10" s="8" t="s">
        <v>52</v>
      </c>
      <c r="K10" s="2" t="s">
        <v>52</v>
      </c>
      <c r="L10" s="2" t="s">
        <v>52</v>
      </c>
      <c r="M10" s="2" t="s">
        <v>52</v>
      </c>
      <c r="N10" s="2" t="s">
        <v>52</v>
      </c>
    </row>
    <row r="11" spans="1:14" ht="30" customHeight="1" x14ac:dyDescent="0.3">
      <c r="A11" s="8" t="s">
        <v>121</v>
      </c>
      <c r="B11" s="8" t="s">
        <v>118</v>
      </c>
      <c r="C11" s="8" t="s">
        <v>119</v>
      </c>
      <c r="D11" s="8" t="s">
        <v>105</v>
      </c>
      <c r="E11" s="14">
        <f>일위대가!F59</f>
        <v>13054</v>
      </c>
      <c r="F11" s="14">
        <f>일위대가!H59</f>
        <v>627965</v>
      </c>
      <c r="G11" s="14">
        <f>일위대가!J59</f>
        <v>0</v>
      </c>
      <c r="H11" s="14">
        <f t="shared" si="0"/>
        <v>641019</v>
      </c>
      <c r="I11" s="8" t="s">
        <v>120</v>
      </c>
      <c r="J11" s="8" t="s">
        <v>52</v>
      </c>
      <c r="K11" s="2" t="s">
        <v>52</v>
      </c>
      <c r="L11" s="2" t="s">
        <v>52</v>
      </c>
      <c r="M11" s="2" t="s">
        <v>52</v>
      </c>
      <c r="N11" s="2" t="s">
        <v>52</v>
      </c>
    </row>
    <row r="12" spans="1:14" ht="30" customHeight="1" x14ac:dyDescent="0.3">
      <c r="A12" s="8" t="s">
        <v>127</v>
      </c>
      <c r="B12" s="8" t="s">
        <v>123</v>
      </c>
      <c r="C12" s="8" t="s">
        <v>124</v>
      </c>
      <c r="D12" s="8" t="s">
        <v>125</v>
      </c>
      <c r="E12" s="14">
        <f>일위대가!F69</f>
        <v>1079</v>
      </c>
      <c r="F12" s="14">
        <f>일위대가!H69</f>
        <v>8854</v>
      </c>
      <c r="G12" s="14">
        <f>일위대가!J69</f>
        <v>159</v>
      </c>
      <c r="H12" s="14">
        <f t="shared" si="0"/>
        <v>10092</v>
      </c>
      <c r="I12" s="8" t="s">
        <v>126</v>
      </c>
      <c r="J12" s="8" t="s">
        <v>52</v>
      </c>
      <c r="K12" s="2" t="s">
        <v>52</v>
      </c>
      <c r="L12" s="2" t="s">
        <v>52</v>
      </c>
      <c r="M12" s="2" t="s">
        <v>52</v>
      </c>
      <c r="N12" s="2" t="s">
        <v>52</v>
      </c>
    </row>
    <row r="13" spans="1:14" ht="30" customHeight="1" x14ac:dyDescent="0.3">
      <c r="A13" s="8" t="s">
        <v>132</v>
      </c>
      <c r="B13" s="8" t="s">
        <v>129</v>
      </c>
      <c r="C13" s="8" t="s">
        <v>130</v>
      </c>
      <c r="D13" s="8" t="s">
        <v>110</v>
      </c>
      <c r="E13" s="14">
        <f>일위대가!F75</f>
        <v>0</v>
      </c>
      <c r="F13" s="14">
        <f>일위대가!H75</f>
        <v>39034</v>
      </c>
      <c r="G13" s="14">
        <f>일위대가!J75</f>
        <v>780</v>
      </c>
      <c r="H13" s="14">
        <f t="shared" si="0"/>
        <v>39814</v>
      </c>
      <c r="I13" s="8" t="s">
        <v>131</v>
      </c>
      <c r="J13" s="8" t="s">
        <v>52</v>
      </c>
      <c r="K13" s="2" t="s">
        <v>52</v>
      </c>
      <c r="L13" s="2" t="s">
        <v>52</v>
      </c>
      <c r="M13" s="2" t="s">
        <v>52</v>
      </c>
      <c r="N13" s="2" t="s">
        <v>52</v>
      </c>
    </row>
    <row r="14" spans="1:14" ht="30" customHeight="1" x14ac:dyDescent="0.3">
      <c r="A14" s="8" t="s">
        <v>137</v>
      </c>
      <c r="B14" s="8" t="s">
        <v>134</v>
      </c>
      <c r="C14" s="8" t="s">
        <v>135</v>
      </c>
      <c r="D14" s="8" t="s">
        <v>77</v>
      </c>
      <c r="E14" s="14">
        <f>일위대가!F80</f>
        <v>48085</v>
      </c>
      <c r="F14" s="14">
        <f>일위대가!H80</f>
        <v>10349</v>
      </c>
      <c r="G14" s="14">
        <f>일위대가!J80</f>
        <v>0</v>
      </c>
      <c r="H14" s="14">
        <f t="shared" si="0"/>
        <v>58434</v>
      </c>
      <c r="I14" s="8" t="s">
        <v>136</v>
      </c>
      <c r="J14" s="8" t="s">
        <v>52</v>
      </c>
      <c r="K14" s="2" t="s">
        <v>52</v>
      </c>
      <c r="L14" s="2" t="s">
        <v>52</v>
      </c>
      <c r="M14" s="2" t="s">
        <v>52</v>
      </c>
      <c r="N14" s="2" t="s">
        <v>52</v>
      </c>
    </row>
    <row r="15" spans="1:14" ht="30" customHeight="1" x14ac:dyDescent="0.3">
      <c r="A15" s="8" t="s">
        <v>175</v>
      </c>
      <c r="B15" s="8" t="s">
        <v>171</v>
      </c>
      <c r="C15" s="8" t="s">
        <v>172</v>
      </c>
      <c r="D15" s="8" t="s">
        <v>173</v>
      </c>
      <c r="E15" s="14">
        <f>일위대가!F85</f>
        <v>0</v>
      </c>
      <c r="F15" s="14">
        <f>일위대가!H85</f>
        <v>1261071</v>
      </c>
      <c r="G15" s="14">
        <f>일위대가!J85</f>
        <v>0</v>
      </c>
      <c r="H15" s="14">
        <f t="shared" si="0"/>
        <v>1261071</v>
      </c>
      <c r="I15" s="8" t="s">
        <v>174</v>
      </c>
      <c r="J15" s="8" t="s">
        <v>52</v>
      </c>
      <c r="K15" s="2" t="s">
        <v>52</v>
      </c>
      <c r="L15" s="2" t="s">
        <v>52</v>
      </c>
      <c r="M15" s="2" t="s">
        <v>52</v>
      </c>
      <c r="N15" s="2" t="s">
        <v>52</v>
      </c>
    </row>
    <row r="16" spans="1:14" ht="30" customHeight="1" x14ac:dyDescent="0.3">
      <c r="A16" s="8" t="s">
        <v>180</v>
      </c>
      <c r="B16" s="8" t="s">
        <v>171</v>
      </c>
      <c r="C16" s="8" t="s">
        <v>177</v>
      </c>
      <c r="D16" s="8" t="s">
        <v>178</v>
      </c>
      <c r="E16" s="14">
        <f>일위대가!F89</f>
        <v>0</v>
      </c>
      <c r="F16" s="14">
        <f>일위대가!H89</f>
        <v>450382</v>
      </c>
      <c r="G16" s="14">
        <f>일위대가!J89</f>
        <v>0</v>
      </c>
      <c r="H16" s="14">
        <f t="shared" si="0"/>
        <v>450382</v>
      </c>
      <c r="I16" s="8" t="s">
        <v>179</v>
      </c>
      <c r="J16" s="8" t="s">
        <v>52</v>
      </c>
      <c r="K16" s="2" t="s">
        <v>52</v>
      </c>
      <c r="L16" s="2" t="s">
        <v>52</v>
      </c>
      <c r="M16" s="2" t="s">
        <v>52</v>
      </c>
      <c r="N16" s="2" t="s">
        <v>52</v>
      </c>
    </row>
    <row r="17" spans="1:14" ht="30" customHeight="1" x14ac:dyDescent="0.3">
      <c r="A17" s="8" t="s">
        <v>185</v>
      </c>
      <c r="B17" s="8" t="s">
        <v>182</v>
      </c>
      <c r="C17" s="8" t="s">
        <v>183</v>
      </c>
      <c r="D17" s="8" t="s">
        <v>125</v>
      </c>
      <c r="E17" s="14">
        <f>일위대가!F95</f>
        <v>743</v>
      </c>
      <c r="F17" s="14">
        <f>일위대가!H95</f>
        <v>398</v>
      </c>
      <c r="G17" s="14">
        <f>일위대가!J95</f>
        <v>0</v>
      </c>
      <c r="H17" s="14">
        <f t="shared" si="0"/>
        <v>1141</v>
      </c>
      <c r="I17" s="8" t="s">
        <v>184</v>
      </c>
      <c r="J17" s="8" t="s">
        <v>52</v>
      </c>
      <c r="K17" s="2" t="s">
        <v>52</v>
      </c>
      <c r="L17" s="2" t="s">
        <v>52</v>
      </c>
      <c r="M17" s="2" t="s">
        <v>52</v>
      </c>
      <c r="N17" s="2" t="s">
        <v>52</v>
      </c>
    </row>
    <row r="18" spans="1:14" ht="30" customHeight="1" x14ac:dyDescent="0.3">
      <c r="A18" s="8" t="s">
        <v>191</v>
      </c>
      <c r="B18" s="8" t="s">
        <v>187</v>
      </c>
      <c r="C18" s="8" t="s">
        <v>188</v>
      </c>
      <c r="D18" s="8" t="s">
        <v>189</v>
      </c>
      <c r="E18" s="14">
        <f>일위대가!F101</f>
        <v>25200</v>
      </c>
      <c r="F18" s="14">
        <f>일위대가!H101</f>
        <v>241366</v>
      </c>
      <c r="G18" s="14">
        <f>일위대가!J101</f>
        <v>144819</v>
      </c>
      <c r="H18" s="14">
        <f t="shared" si="0"/>
        <v>411385</v>
      </c>
      <c r="I18" s="8" t="s">
        <v>190</v>
      </c>
      <c r="J18" s="8" t="s">
        <v>52</v>
      </c>
      <c r="K18" s="2" t="s">
        <v>52</v>
      </c>
      <c r="L18" s="2" t="s">
        <v>52</v>
      </c>
      <c r="M18" s="2" t="s">
        <v>52</v>
      </c>
      <c r="N18" s="2" t="s">
        <v>52</v>
      </c>
    </row>
    <row r="19" spans="1:14" ht="30" customHeight="1" x14ac:dyDescent="0.3">
      <c r="A19" s="8" t="s">
        <v>197</v>
      </c>
      <c r="B19" s="8" t="s">
        <v>193</v>
      </c>
      <c r="C19" s="8" t="s">
        <v>194</v>
      </c>
      <c r="D19" s="8" t="s">
        <v>195</v>
      </c>
      <c r="E19" s="14">
        <f>일위대가!F105</f>
        <v>0</v>
      </c>
      <c r="F19" s="14">
        <f>일위대가!H105</f>
        <v>626640</v>
      </c>
      <c r="G19" s="14">
        <f>일위대가!J105</f>
        <v>0</v>
      </c>
      <c r="H19" s="14">
        <f t="shared" si="0"/>
        <v>626640</v>
      </c>
      <c r="I19" s="8" t="s">
        <v>196</v>
      </c>
      <c r="J19" s="8" t="s">
        <v>52</v>
      </c>
      <c r="K19" s="2" t="s">
        <v>52</v>
      </c>
      <c r="L19" s="2" t="s">
        <v>52</v>
      </c>
      <c r="M19" s="2" t="s">
        <v>52</v>
      </c>
      <c r="N19" s="2" t="s">
        <v>52</v>
      </c>
    </row>
    <row r="20" spans="1:14" ht="30" customHeight="1" x14ac:dyDescent="0.3">
      <c r="A20" s="8" t="s">
        <v>202</v>
      </c>
      <c r="B20" s="8" t="s">
        <v>199</v>
      </c>
      <c r="C20" s="8" t="s">
        <v>200</v>
      </c>
      <c r="D20" s="8" t="s">
        <v>189</v>
      </c>
      <c r="E20" s="14">
        <f>일위대가!F110</f>
        <v>418</v>
      </c>
      <c r="F20" s="14">
        <f>일위대가!H110</f>
        <v>160187</v>
      </c>
      <c r="G20" s="14">
        <f>일위대가!J110</f>
        <v>0</v>
      </c>
      <c r="H20" s="14">
        <f t="shared" si="0"/>
        <v>160605</v>
      </c>
      <c r="I20" s="8" t="s">
        <v>201</v>
      </c>
      <c r="J20" s="8" t="s">
        <v>52</v>
      </c>
      <c r="K20" s="2" t="s">
        <v>52</v>
      </c>
      <c r="L20" s="2" t="s">
        <v>52</v>
      </c>
      <c r="M20" s="2" t="s">
        <v>52</v>
      </c>
      <c r="N20" s="2" t="s">
        <v>52</v>
      </c>
    </row>
    <row r="21" spans="1:14" ht="30" customHeight="1" x14ac:dyDescent="0.3">
      <c r="A21" s="8" t="s">
        <v>217</v>
      </c>
      <c r="B21" s="8" t="s">
        <v>214</v>
      </c>
      <c r="C21" s="8" t="s">
        <v>215</v>
      </c>
      <c r="D21" s="8" t="s">
        <v>100</v>
      </c>
      <c r="E21" s="14">
        <f>일위대가!F115</f>
        <v>1858</v>
      </c>
      <c r="F21" s="14">
        <f>일위대가!H115</f>
        <v>4038</v>
      </c>
      <c r="G21" s="14">
        <f>일위대가!J115</f>
        <v>0</v>
      </c>
      <c r="H21" s="14">
        <f t="shared" si="0"/>
        <v>5896</v>
      </c>
      <c r="I21" s="8" t="s">
        <v>216</v>
      </c>
      <c r="J21" s="8" t="s">
        <v>52</v>
      </c>
      <c r="K21" s="2" t="s">
        <v>52</v>
      </c>
      <c r="L21" s="2" t="s">
        <v>52</v>
      </c>
      <c r="M21" s="2" t="s">
        <v>52</v>
      </c>
      <c r="N21" s="2" t="s">
        <v>52</v>
      </c>
    </row>
    <row r="22" spans="1:14" ht="30" customHeight="1" x14ac:dyDescent="0.3">
      <c r="A22" s="8" t="s">
        <v>222</v>
      </c>
      <c r="B22" s="8" t="s">
        <v>219</v>
      </c>
      <c r="C22" s="8" t="s">
        <v>220</v>
      </c>
      <c r="D22" s="8" t="s">
        <v>100</v>
      </c>
      <c r="E22" s="14">
        <f>일위대가!F124</f>
        <v>312441</v>
      </c>
      <c r="F22" s="14">
        <f>일위대가!H124</f>
        <v>39158</v>
      </c>
      <c r="G22" s="14">
        <f>일위대가!J124</f>
        <v>317</v>
      </c>
      <c r="H22" s="14">
        <f t="shared" si="0"/>
        <v>351916</v>
      </c>
      <c r="I22" s="8" t="s">
        <v>221</v>
      </c>
      <c r="J22" s="8" t="s">
        <v>52</v>
      </c>
      <c r="K22" s="2" t="s">
        <v>52</v>
      </c>
      <c r="L22" s="2" t="s">
        <v>52</v>
      </c>
      <c r="M22" s="2" t="s">
        <v>52</v>
      </c>
      <c r="N22" s="2" t="s">
        <v>52</v>
      </c>
    </row>
    <row r="23" spans="1:14" ht="30" customHeight="1" x14ac:dyDescent="0.3">
      <c r="A23" s="8" t="s">
        <v>227</v>
      </c>
      <c r="B23" s="8" t="s">
        <v>224</v>
      </c>
      <c r="C23" s="8" t="s">
        <v>225</v>
      </c>
      <c r="D23" s="8" t="s">
        <v>100</v>
      </c>
      <c r="E23" s="14">
        <f>일위대가!F130</f>
        <v>51002</v>
      </c>
      <c r="F23" s="14">
        <f>일위대가!H130</f>
        <v>45306</v>
      </c>
      <c r="G23" s="14">
        <f>일위대가!J130</f>
        <v>181</v>
      </c>
      <c r="H23" s="14">
        <f t="shared" si="0"/>
        <v>96489</v>
      </c>
      <c r="I23" s="8" t="s">
        <v>226</v>
      </c>
      <c r="J23" s="8" t="s">
        <v>52</v>
      </c>
      <c r="K23" s="2" t="s">
        <v>52</v>
      </c>
      <c r="L23" s="2" t="s">
        <v>52</v>
      </c>
      <c r="M23" s="2" t="s">
        <v>52</v>
      </c>
      <c r="N23" s="2" t="s">
        <v>52</v>
      </c>
    </row>
    <row r="24" spans="1:14" ht="30" customHeight="1" x14ac:dyDescent="0.3">
      <c r="A24" s="8" t="s">
        <v>233</v>
      </c>
      <c r="B24" s="8" t="s">
        <v>229</v>
      </c>
      <c r="C24" s="8" t="s">
        <v>230</v>
      </c>
      <c r="D24" s="8" t="s">
        <v>231</v>
      </c>
      <c r="E24" s="14">
        <f>일위대가!F137</f>
        <v>11804</v>
      </c>
      <c r="F24" s="14">
        <f>일위대가!H137</f>
        <v>10791</v>
      </c>
      <c r="G24" s="14">
        <f>일위대가!J137</f>
        <v>46</v>
      </c>
      <c r="H24" s="14">
        <f t="shared" si="0"/>
        <v>22641</v>
      </c>
      <c r="I24" s="8" t="s">
        <v>232</v>
      </c>
      <c r="J24" s="8" t="s">
        <v>52</v>
      </c>
      <c r="K24" s="2" t="s">
        <v>52</v>
      </c>
      <c r="L24" s="2" t="s">
        <v>52</v>
      </c>
      <c r="M24" s="2" t="s">
        <v>52</v>
      </c>
      <c r="N24" s="2" t="s">
        <v>52</v>
      </c>
    </row>
    <row r="25" spans="1:14" ht="30" customHeight="1" x14ac:dyDescent="0.3">
      <c r="A25" s="8" t="s">
        <v>238</v>
      </c>
      <c r="B25" s="8" t="s">
        <v>235</v>
      </c>
      <c r="C25" s="8" t="s">
        <v>236</v>
      </c>
      <c r="D25" s="8" t="s">
        <v>125</v>
      </c>
      <c r="E25" s="14">
        <f>일위대가!F144</f>
        <v>6014431</v>
      </c>
      <c r="F25" s="14">
        <f>일위대가!H144</f>
        <v>560814</v>
      </c>
      <c r="G25" s="14">
        <f>일위대가!J144</f>
        <v>0</v>
      </c>
      <c r="H25" s="14">
        <f t="shared" si="0"/>
        <v>6575245</v>
      </c>
      <c r="I25" s="8" t="s">
        <v>237</v>
      </c>
      <c r="J25" s="8" t="s">
        <v>52</v>
      </c>
      <c r="K25" s="2" t="s">
        <v>52</v>
      </c>
      <c r="L25" s="2" t="s">
        <v>52</v>
      </c>
      <c r="M25" s="2" t="s">
        <v>52</v>
      </c>
      <c r="N25" s="2" t="s">
        <v>52</v>
      </c>
    </row>
    <row r="26" spans="1:14" ht="30" customHeight="1" x14ac:dyDescent="0.3">
      <c r="A26" s="8" t="s">
        <v>243</v>
      </c>
      <c r="B26" s="8" t="s">
        <v>240</v>
      </c>
      <c r="C26" s="8" t="s">
        <v>241</v>
      </c>
      <c r="D26" s="8" t="s">
        <v>125</v>
      </c>
      <c r="E26" s="14">
        <f>일위대가!F152</f>
        <v>1575686</v>
      </c>
      <c r="F26" s="14">
        <f>일위대가!H152</f>
        <v>427633</v>
      </c>
      <c r="G26" s="14">
        <f>일위대가!J152</f>
        <v>1007</v>
      </c>
      <c r="H26" s="14">
        <f t="shared" si="0"/>
        <v>2004326</v>
      </c>
      <c r="I26" s="8" t="s">
        <v>242</v>
      </c>
      <c r="J26" s="8" t="s">
        <v>52</v>
      </c>
      <c r="K26" s="2" t="s">
        <v>52</v>
      </c>
      <c r="L26" s="2" t="s">
        <v>52</v>
      </c>
      <c r="M26" s="2" t="s">
        <v>52</v>
      </c>
      <c r="N26" s="2" t="s">
        <v>52</v>
      </c>
    </row>
    <row r="27" spans="1:14" ht="30" customHeight="1" x14ac:dyDescent="0.3">
      <c r="A27" s="8" t="s">
        <v>247</v>
      </c>
      <c r="B27" s="8" t="s">
        <v>240</v>
      </c>
      <c r="C27" s="8" t="s">
        <v>245</v>
      </c>
      <c r="D27" s="8" t="s">
        <v>125</v>
      </c>
      <c r="E27" s="14">
        <f>일위대가!F160</f>
        <v>670818</v>
      </c>
      <c r="F27" s="14">
        <f>일위대가!H160</f>
        <v>191629</v>
      </c>
      <c r="G27" s="14">
        <f>일위대가!J160</f>
        <v>483</v>
      </c>
      <c r="H27" s="14">
        <f t="shared" si="0"/>
        <v>862930</v>
      </c>
      <c r="I27" s="8" t="s">
        <v>246</v>
      </c>
      <c r="J27" s="8" t="s">
        <v>52</v>
      </c>
      <c r="K27" s="2" t="s">
        <v>52</v>
      </c>
      <c r="L27" s="2" t="s">
        <v>52</v>
      </c>
      <c r="M27" s="2" t="s">
        <v>52</v>
      </c>
      <c r="N27" s="2" t="s">
        <v>52</v>
      </c>
    </row>
    <row r="28" spans="1:14" ht="30" customHeight="1" x14ac:dyDescent="0.3">
      <c r="A28" s="8" t="s">
        <v>252</v>
      </c>
      <c r="B28" s="8" t="s">
        <v>249</v>
      </c>
      <c r="C28" s="8" t="s">
        <v>250</v>
      </c>
      <c r="D28" s="8" t="s">
        <v>125</v>
      </c>
      <c r="E28" s="14">
        <f>일위대가!F168</f>
        <v>146957</v>
      </c>
      <c r="F28" s="14">
        <f>일위대가!H168</f>
        <v>245642</v>
      </c>
      <c r="G28" s="14">
        <f>일위대가!J168</f>
        <v>570</v>
      </c>
      <c r="H28" s="14">
        <f t="shared" si="0"/>
        <v>393169</v>
      </c>
      <c r="I28" s="8" t="s">
        <v>251</v>
      </c>
      <c r="J28" s="8" t="s">
        <v>52</v>
      </c>
      <c r="K28" s="2" t="s">
        <v>52</v>
      </c>
      <c r="L28" s="2" t="s">
        <v>52</v>
      </c>
      <c r="M28" s="2" t="s">
        <v>52</v>
      </c>
      <c r="N28" s="2" t="s">
        <v>52</v>
      </c>
    </row>
    <row r="29" spans="1:14" ht="30" customHeight="1" x14ac:dyDescent="0.3">
      <c r="A29" s="8" t="s">
        <v>257</v>
      </c>
      <c r="B29" s="8" t="s">
        <v>254</v>
      </c>
      <c r="C29" s="8" t="s">
        <v>255</v>
      </c>
      <c r="D29" s="8" t="s">
        <v>61</v>
      </c>
      <c r="E29" s="14">
        <f>일위대가!F175</f>
        <v>38587</v>
      </c>
      <c r="F29" s="14">
        <f>일위대가!H175</f>
        <v>10658</v>
      </c>
      <c r="G29" s="14">
        <f>일위대가!J175</f>
        <v>0</v>
      </c>
      <c r="H29" s="14">
        <f t="shared" si="0"/>
        <v>49245</v>
      </c>
      <c r="I29" s="8" t="s">
        <v>256</v>
      </c>
      <c r="J29" s="8" t="s">
        <v>52</v>
      </c>
      <c r="K29" s="2" t="s">
        <v>52</v>
      </c>
      <c r="L29" s="2" t="s">
        <v>52</v>
      </c>
      <c r="M29" s="2" t="s">
        <v>52</v>
      </c>
      <c r="N29" s="2" t="s">
        <v>52</v>
      </c>
    </row>
    <row r="30" spans="1:14" ht="30" customHeight="1" x14ac:dyDescent="0.3">
      <c r="A30" s="8" t="s">
        <v>262</v>
      </c>
      <c r="B30" s="8" t="s">
        <v>259</v>
      </c>
      <c r="C30" s="8" t="s">
        <v>260</v>
      </c>
      <c r="D30" s="8" t="s">
        <v>100</v>
      </c>
      <c r="E30" s="14">
        <f>일위대가!F180</f>
        <v>41002</v>
      </c>
      <c r="F30" s="14">
        <f>일위대가!H180</f>
        <v>24876</v>
      </c>
      <c r="G30" s="14">
        <f>일위대가!J180</f>
        <v>106</v>
      </c>
      <c r="H30" s="14">
        <f t="shared" si="0"/>
        <v>65984</v>
      </c>
      <c r="I30" s="8" t="s">
        <v>261</v>
      </c>
      <c r="J30" s="8" t="s">
        <v>52</v>
      </c>
      <c r="K30" s="2" t="s">
        <v>52</v>
      </c>
      <c r="L30" s="2" t="s">
        <v>52</v>
      </c>
      <c r="M30" s="2" t="s">
        <v>52</v>
      </c>
      <c r="N30" s="2" t="s">
        <v>52</v>
      </c>
    </row>
    <row r="31" spans="1:14" ht="30" customHeight="1" x14ac:dyDescent="0.3">
      <c r="A31" s="8" t="s">
        <v>266</v>
      </c>
      <c r="B31" s="8" t="s">
        <v>259</v>
      </c>
      <c r="C31" s="8" t="s">
        <v>264</v>
      </c>
      <c r="D31" s="8" t="s">
        <v>100</v>
      </c>
      <c r="E31" s="14">
        <f>일위대가!F185</f>
        <v>71080</v>
      </c>
      <c r="F31" s="14">
        <f>일위대가!H185</f>
        <v>43158</v>
      </c>
      <c r="G31" s="14">
        <f>일위대가!J185</f>
        <v>185</v>
      </c>
      <c r="H31" s="14">
        <f t="shared" si="0"/>
        <v>114423</v>
      </c>
      <c r="I31" s="8" t="s">
        <v>265</v>
      </c>
      <c r="J31" s="8" t="s">
        <v>52</v>
      </c>
      <c r="K31" s="2" t="s">
        <v>52</v>
      </c>
      <c r="L31" s="2" t="s">
        <v>52</v>
      </c>
      <c r="M31" s="2" t="s">
        <v>52</v>
      </c>
      <c r="N31" s="2" t="s">
        <v>52</v>
      </c>
    </row>
    <row r="32" spans="1:14" ht="30" customHeight="1" x14ac:dyDescent="0.3">
      <c r="A32" s="8" t="s">
        <v>271</v>
      </c>
      <c r="B32" s="8" t="s">
        <v>268</v>
      </c>
      <c r="C32" s="8" t="s">
        <v>269</v>
      </c>
      <c r="D32" s="8" t="s">
        <v>100</v>
      </c>
      <c r="E32" s="14">
        <f>일위대가!F190</f>
        <v>14611</v>
      </c>
      <c r="F32" s="14">
        <f>일위대가!H190</f>
        <v>24823</v>
      </c>
      <c r="G32" s="14">
        <f>일위대가!J190</f>
        <v>0</v>
      </c>
      <c r="H32" s="14">
        <f t="shared" si="0"/>
        <v>39434</v>
      </c>
      <c r="I32" s="8" t="s">
        <v>270</v>
      </c>
      <c r="J32" s="8" t="s">
        <v>52</v>
      </c>
      <c r="K32" s="2" t="s">
        <v>52</v>
      </c>
      <c r="L32" s="2" t="s">
        <v>52</v>
      </c>
      <c r="M32" s="2" t="s">
        <v>52</v>
      </c>
      <c r="N32" s="2" t="s">
        <v>52</v>
      </c>
    </row>
    <row r="33" spans="1:14" ht="30" customHeight="1" x14ac:dyDescent="0.3">
      <c r="A33" s="8" t="s">
        <v>276</v>
      </c>
      <c r="B33" s="8" t="s">
        <v>273</v>
      </c>
      <c r="C33" s="8" t="s">
        <v>274</v>
      </c>
      <c r="D33" s="8" t="s">
        <v>125</v>
      </c>
      <c r="E33" s="14">
        <f>일위대가!F196</f>
        <v>23460</v>
      </c>
      <c r="F33" s="14">
        <f>일위대가!H196</f>
        <v>27549</v>
      </c>
      <c r="G33" s="14">
        <f>일위대가!J196</f>
        <v>0</v>
      </c>
      <c r="H33" s="14">
        <f t="shared" si="0"/>
        <v>51009</v>
      </c>
      <c r="I33" s="8" t="s">
        <v>275</v>
      </c>
      <c r="J33" s="8" t="s">
        <v>52</v>
      </c>
      <c r="K33" s="2" t="s">
        <v>52</v>
      </c>
      <c r="L33" s="2" t="s">
        <v>52</v>
      </c>
      <c r="M33" s="2" t="s">
        <v>52</v>
      </c>
      <c r="N33" s="2" t="s">
        <v>52</v>
      </c>
    </row>
    <row r="34" spans="1:14" ht="30" customHeight="1" x14ac:dyDescent="0.3">
      <c r="A34" s="8" t="s">
        <v>281</v>
      </c>
      <c r="B34" s="8" t="s">
        <v>278</v>
      </c>
      <c r="C34" s="8" t="s">
        <v>279</v>
      </c>
      <c r="D34" s="8" t="s">
        <v>100</v>
      </c>
      <c r="E34" s="14">
        <f>일위대가!F200</f>
        <v>2630</v>
      </c>
      <c r="F34" s="14">
        <f>일위대가!H200</f>
        <v>4524</v>
      </c>
      <c r="G34" s="14">
        <f>일위대가!J200</f>
        <v>19</v>
      </c>
      <c r="H34" s="14">
        <f t="shared" si="0"/>
        <v>7173</v>
      </c>
      <c r="I34" s="8" t="s">
        <v>280</v>
      </c>
      <c r="J34" s="8" t="s">
        <v>52</v>
      </c>
      <c r="K34" s="2" t="s">
        <v>52</v>
      </c>
      <c r="L34" s="2" t="s">
        <v>52</v>
      </c>
      <c r="M34" s="2" t="s">
        <v>52</v>
      </c>
      <c r="N34" s="2" t="s">
        <v>52</v>
      </c>
    </row>
    <row r="35" spans="1:14" ht="30" customHeight="1" x14ac:dyDescent="0.3">
      <c r="A35" s="8" t="s">
        <v>288</v>
      </c>
      <c r="B35" s="8" t="s">
        <v>285</v>
      </c>
      <c r="C35" s="8" t="s">
        <v>286</v>
      </c>
      <c r="D35" s="8" t="s">
        <v>77</v>
      </c>
      <c r="E35" s="14">
        <f>일위대가!F205</f>
        <v>793</v>
      </c>
      <c r="F35" s="14">
        <f>일위대가!H205</f>
        <v>2433</v>
      </c>
      <c r="G35" s="14">
        <f>일위대가!J205</f>
        <v>0</v>
      </c>
      <c r="H35" s="14">
        <f t="shared" si="0"/>
        <v>3226</v>
      </c>
      <c r="I35" s="8" t="s">
        <v>287</v>
      </c>
      <c r="J35" s="8" t="s">
        <v>52</v>
      </c>
      <c r="K35" s="2" t="s">
        <v>52</v>
      </c>
      <c r="L35" s="2" t="s">
        <v>52</v>
      </c>
      <c r="M35" s="2" t="s">
        <v>52</v>
      </c>
      <c r="N35" s="2" t="s">
        <v>52</v>
      </c>
    </row>
    <row r="36" spans="1:14" ht="30" customHeight="1" x14ac:dyDescent="0.3">
      <c r="A36" s="8" t="s">
        <v>293</v>
      </c>
      <c r="B36" s="8" t="s">
        <v>290</v>
      </c>
      <c r="C36" s="8" t="s">
        <v>291</v>
      </c>
      <c r="D36" s="8" t="s">
        <v>77</v>
      </c>
      <c r="E36" s="14">
        <f>일위대가!F210</f>
        <v>2733</v>
      </c>
      <c r="F36" s="14">
        <f>일위대가!H210</f>
        <v>9735</v>
      </c>
      <c r="G36" s="14">
        <f>일위대가!J210</f>
        <v>0</v>
      </c>
      <c r="H36" s="14">
        <f t="shared" ref="H36:H67" si="1">E36+F36+G36</f>
        <v>12468</v>
      </c>
      <c r="I36" s="8" t="s">
        <v>292</v>
      </c>
      <c r="J36" s="8" t="s">
        <v>52</v>
      </c>
      <c r="K36" s="2" t="s">
        <v>52</v>
      </c>
      <c r="L36" s="2" t="s">
        <v>52</v>
      </c>
      <c r="M36" s="2" t="s">
        <v>52</v>
      </c>
      <c r="N36" s="2" t="s">
        <v>52</v>
      </c>
    </row>
    <row r="37" spans="1:14" ht="30" customHeight="1" x14ac:dyDescent="0.3">
      <c r="A37" s="8" t="s">
        <v>298</v>
      </c>
      <c r="B37" s="8" t="s">
        <v>295</v>
      </c>
      <c r="C37" s="8" t="s">
        <v>296</v>
      </c>
      <c r="D37" s="8" t="s">
        <v>77</v>
      </c>
      <c r="E37" s="14">
        <f>일위대가!F217</f>
        <v>2733</v>
      </c>
      <c r="F37" s="14">
        <f>일위대가!H217</f>
        <v>23272</v>
      </c>
      <c r="G37" s="14">
        <f>일위대가!J217</f>
        <v>0</v>
      </c>
      <c r="H37" s="14">
        <f t="shared" si="1"/>
        <v>26005</v>
      </c>
      <c r="I37" s="8" t="s">
        <v>297</v>
      </c>
      <c r="J37" s="8" t="s">
        <v>52</v>
      </c>
      <c r="K37" s="2" t="s">
        <v>52</v>
      </c>
      <c r="L37" s="2" t="s">
        <v>52</v>
      </c>
      <c r="M37" s="2" t="s">
        <v>52</v>
      </c>
      <c r="N37" s="2" t="s">
        <v>52</v>
      </c>
    </row>
    <row r="38" spans="1:14" ht="30" customHeight="1" x14ac:dyDescent="0.3">
      <c r="A38" s="8" t="s">
        <v>310</v>
      </c>
      <c r="B38" s="8" t="s">
        <v>307</v>
      </c>
      <c r="C38" s="8" t="s">
        <v>308</v>
      </c>
      <c r="D38" s="8" t="s">
        <v>77</v>
      </c>
      <c r="E38" s="14">
        <f>일위대가!F222</f>
        <v>0</v>
      </c>
      <c r="F38" s="14">
        <f>일위대가!H222</f>
        <v>9740</v>
      </c>
      <c r="G38" s="14">
        <f>일위대가!J222</f>
        <v>0</v>
      </c>
      <c r="H38" s="14">
        <f t="shared" si="1"/>
        <v>9740</v>
      </c>
      <c r="I38" s="8" t="s">
        <v>309</v>
      </c>
      <c r="J38" s="8" t="s">
        <v>52</v>
      </c>
      <c r="K38" s="2" t="s">
        <v>52</v>
      </c>
      <c r="L38" s="2" t="s">
        <v>52</v>
      </c>
      <c r="M38" s="2" t="s">
        <v>52</v>
      </c>
      <c r="N38" s="2" t="s">
        <v>52</v>
      </c>
    </row>
    <row r="39" spans="1:14" ht="30" customHeight="1" x14ac:dyDescent="0.3">
      <c r="A39" s="8" t="s">
        <v>316</v>
      </c>
      <c r="B39" s="8" t="s">
        <v>312</v>
      </c>
      <c r="C39" s="8" t="s">
        <v>313</v>
      </c>
      <c r="D39" s="8" t="s">
        <v>314</v>
      </c>
      <c r="E39" s="14">
        <f>일위대가!F227</f>
        <v>0</v>
      </c>
      <c r="F39" s="14">
        <f>일위대가!H227</f>
        <v>51824</v>
      </c>
      <c r="G39" s="14">
        <f>일위대가!J227</f>
        <v>0</v>
      </c>
      <c r="H39" s="14">
        <f t="shared" si="1"/>
        <v>51824</v>
      </c>
      <c r="I39" s="8" t="s">
        <v>315</v>
      </c>
      <c r="J39" s="8" t="s">
        <v>52</v>
      </c>
      <c r="K39" s="2" t="s">
        <v>52</v>
      </c>
      <c r="L39" s="2" t="s">
        <v>52</v>
      </c>
      <c r="M39" s="2" t="s">
        <v>52</v>
      </c>
      <c r="N39" s="2" t="s">
        <v>52</v>
      </c>
    </row>
    <row r="40" spans="1:14" ht="30" customHeight="1" x14ac:dyDescent="0.3">
      <c r="A40" s="8" t="s">
        <v>320</v>
      </c>
      <c r="B40" s="8" t="s">
        <v>318</v>
      </c>
      <c r="C40" s="8" t="s">
        <v>52</v>
      </c>
      <c r="D40" s="8" t="s">
        <v>110</v>
      </c>
      <c r="E40" s="14">
        <f>일위대가!F231</f>
        <v>1531</v>
      </c>
      <c r="F40" s="14">
        <f>일위대가!H231</f>
        <v>153109</v>
      </c>
      <c r="G40" s="14">
        <f>일위대가!J231</f>
        <v>1258</v>
      </c>
      <c r="H40" s="14">
        <f t="shared" si="1"/>
        <v>155898</v>
      </c>
      <c r="I40" s="8" t="s">
        <v>319</v>
      </c>
      <c r="J40" s="8" t="s">
        <v>52</v>
      </c>
      <c r="K40" s="2" t="s">
        <v>52</v>
      </c>
      <c r="L40" s="2" t="s">
        <v>52</v>
      </c>
      <c r="M40" s="2" t="s">
        <v>52</v>
      </c>
      <c r="N40" s="2" t="s">
        <v>52</v>
      </c>
    </row>
    <row r="41" spans="1:14" ht="30" customHeight="1" x14ac:dyDescent="0.3">
      <c r="A41" s="8" t="s">
        <v>325</v>
      </c>
      <c r="B41" s="8" t="s">
        <v>322</v>
      </c>
      <c r="C41" s="8" t="s">
        <v>323</v>
      </c>
      <c r="D41" s="8" t="s">
        <v>100</v>
      </c>
      <c r="E41" s="14">
        <f>일위대가!F236</f>
        <v>0</v>
      </c>
      <c r="F41" s="14">
        <f>일위대가!H236</f>
        <v>5891</v>
      </c>
      <c r="G41" s="14">
        <f>일위대가!J236</f>
        <v>0</v>
      </c>
      <c r="H41" s="14">
        <f t="shared" si="1"/>
        <v>5891</v>
      </c>
      <c r="I41" s="8" t="s">
        <v>324</v>
      </c>
      <c r="J41" s="8" t="s">
        <v>52</v>
      </c>
      <c r="K41" s="2" t="s">
        <v>52</v>
      </c>
      <c r="L41" s="2" t="s">
        <v>52</v>
      </c>
      <c r="M41" s="2" t="s">
        <v>52</v>
      </c>
      <c r="N41" s="2" t="s">
        <v>52</v>
      </c>
    </row>
    <row r="42" spans="1:14" ht="30" customHeight="1" x14ac:dyDescent="0.3">
      <c r="A42" s="8" t="s">
        <v>330</v>
      </c>
      <c r="B42" s="8" t="s">
        <v>327</v>
      </c>
      <c r="C42" s="8" t="s">
        <v>328</v>
      </c>
      <c r="D42" s="8" t="s">
        <v>100</v>
      </c>
      <c r="E42" s="14">
        <f>일위대가!F241</f>
        <v>27</v>
      </c>
      <c r="F42" s="14">
        <f>일위대가!H241</f>
        <v>7293</v>
      </c>
      <c r="G42" s="14">
        <f>일위대가!J241</f>
        <v>0</v>
      </c>
      <c r="H42" s="14">
        <f t="shared" si="1"/>
        <v>7320</v>
      </c>
      <c r="I42" s="8" t="s">
        <v>329</v>
      </c>
      <c r="J42" s="8" t="s">
        <v>52</v>
      </c>
      <c r="K42" s="2" t="s">
        <v>52</v>
      </c>
      <c r="L42" s="2" t="s">
        <v>52</v>
      </c>
      <c r="M42" s="2" t="s">
        <v>52</v>
      </c>
      <c r="N42" s="2" t="s">
        <v>52</v>
      </c>
    </row>
    <row r="43" spans="1:14" ht="30" customHeight="1" x14ac:dyDescent="0.3">
      <c r="A43" s="8" t="s">
        <v>424</v>
      </c>
      <c r="B43" s="8" t="s">
        <v>421</v>
      </c>
      <c r="C43" s="8" t="s">
        <v>422</v>
      </c>
      <c r="D43" s="8" t="s">
        <v>77</v>
      </c>
      <c r="E43" s="14">
        <f>일위대가!F247</f>
        <v>0</v>
      </c>
      <c r="F43" s="14">
        <f>일위대가!H247</f>
        <v>11060</v>
      </c>
      <c r="G43" s="14">
        <f>일위대가!J247</f>
        <v>221</v>
      </c>
      <c r="H43" s="14">
        <f t="shared" si="1"/>
        <v>11281</v>
      </c>
      <c r="I43" s="8" t="s">
        <v>423</v>
      </c>
      <c r="J43" s="8" t="s">
        <v>52</v>
      </c>
      <c r="K43" s="2" t="s">
        <v>52</v>
      </c>
      <c r="L43" s="2" t="s">
        <v>52</v>
      </c>
      <c r="M43" s="2" t="s">
        <v>52</v>
      </c>
      <c r="N43" s="2" t="s">
        <v>52</v>
      </c>
    </row>
    <row r="44" spans="1:14" ht="30" customHeight="1" x14ac:dyDescent="0.3">
      <c r="A44" s="8" t="s">
        <v>436</v>
      </c>
      <c r="B44" s="8" t="s">
        <v>421</v>
      </c>
      <c r="C44" s="8" t="s">
        <v>434</v>
      </c>
      <c r="D44" s="8" t="s">
        <v>77</v>
      </c>
      <c r="E44" s="14">
        <f>일위대가!F253</f>
        <v>0</v>
      </c>
      <c r="F44" s="14">
        <f>일위대가!H253</f>
        <v>12861</v>
      </c>
      <c r="G44" s="14">
        <f>일위대가!J253</f>
        <v>257</v>
      </c>
      <c r="H44" s="14">
        <f t="shared" si="1"/>
        <v>13118</v>
      </c>
      <c r="I44" s="8" t="s">
        <v>435</v>
      </c>
      <c r="J44" s="8" t="s">
        <v>52</v>
      </c>
      <c r="K44" s="2" t="s">
        <v>52</v>
      </c>
      <c r="L44" s="2" t="s">
        <v>52</v>
      </c>
      <c r="M44" s="2" t="s">
        <v>52</v>
      </c>
      <c r="N44" s="2" t="s">
        <v>52</v>
      </c>
    </row>
    <row r="45" spans="1:14" ht="30" customHeight="1" x14ac:dyDescent="0.3">
      <c r="A45" s="8" t="s">
        <v>447</v>
      </c>
      <c r="B45" s="8" t="s">
        <v>421</v>
      </c>
      <c r="C45" s="8" t="s">
        <v>445</v>
      </c>
      <c r="D45" s="8" t="s">
        <v>77</v>
      </c>
      <c r="E45" s="14">
        <f>일위대가!F259</f>
        <v>0</v>
      </c>
      <c r="F45" s="14">
        <f>일위대가!H259</f>
        <v>14663</v>
      </c>
      <c r="G45" s="14">
        <f>일위대가!J259</f>
        <v>293</v>
      </c>
      <c r="H45" s="14">
        <f t="shared" si="1"/>
        <v>14956</v>
      </c>
      <c r="I45" s="8" t="s">
        <v>446</v>
      </c>
      <c r="J45" s="8" t="s">
        <v>52</v>
      </c>
      <c r="K45" s="2" t="s">
        <v>52</v>
      </c>
      <c r="L45" s="2" t="s">
        <v>52</v>
      </c>
      <c r="M45" s="2" t="s">
        <v>52</v>
      </c>
      <c r="N45" s="2" t="s">
        <v>52</v>
      </c>
    </row>
    <row r="46" spans="1:14" ht="30" customHeight="1" x14ac:dyDescent="0.3">
      <c r="A46" s="8" t="s">
        <v>453</v>
      </c>
      <c r="B46" s="8" t="s">
        <v>450</v>
      </c>
      <c r="C46" s="8" t="s">
        <v>451</v>
      </c>
      <c r="D46" s="8" t="s">
        <v>77</v>
      </c>
      <c r="E46" s="14">
        <f>일위대가!F270</f>
        <v>1319</v>
      </c>
      <c r="F46" s="14">
        <f>일위대가!H270</f>
        <v>4629</v>
      </c>
      <c r="G46" s="14">
        <f>일위대가!J270</f>
        <v>0</v>
      </c>
      <c r="H46" s="14">
        <f t="shared" si="1"/>
        <v>5948</v>
      </c>
      <c r="I46" s="8" t="s">
        <v>452</v>
      </c>
      <c r="J46" s="8" t="s">
        <v>52</v>
      </c>
      <c r="K46" s="2" t="s">
        <v>52</v>
      </c>
      <c r="L46" s="2" t="s">
        <v>52</v>
      </c>
      <c r="M46" s="2" t="s">
        <v>52</v>
      </c>
      <c r="N46" s="2" t="s">
        <v>52</v>
      </c>
    </row>
    <row r="47" spans="1:14" ht="30" customHeight="1" x14ac:dyDescent="0.3">
      <c r="A47" s="8" t="s">
        <v>467</v>
      </c>
      <c r="B47" s="8" t="s">
        <v>450</v>
      </c>
      <c r="C47" s="8" t="s">
        <v>465</v>
      </c>
      <c r="D47" s="8" t="s">
        <v>77</v>
      </c>
      <c r="E47" s="14">
        <f>일위대가!F281</f>
        <v>1319</v>
      </c>
      <c r="F47" s="14">
        <f>일위대가!H281</f>
        <v>6430</v>
      </c>
      <c r="G47" s="14">
        <f>일위대가!J281</f>
        <v>0</v>
      </c>
      <c r="H47" s="14">
        <f t="shared" si="1"/>
        <v>7749</v>
      </c>
      <c r="I47" s="8" t="s">
        <v>466</v>
      </c>
      <c r="J47" s="8" t="s">
        <v>52</v>
      </c>
      <c r="K47" s="2" t="s">
        <v>52</v>
      </c>
      <c r="L47" s="2" t="s">
        <v>52</v>
      </c>
      <c r="M47" s="2" t="s">
        <v>52</v>
      </c>
      <c r="N47" s="2" t="s">
        <v>52</v>
      </c>
    </row>
    <row r="48" spans="1:14" ht="30" customHeight="1" x14ac:dyDescent="0.3">
      <c r="A48" s="8" t="s">
        <v>480</v>
      </c>
      <c r="B48" s="8" t="s">
        <v>118</v>
      </c>
      <c r="C48" s="8" t="s">
        <v>478</v>
      </c>
      <c r="D48" s="8" t="s">
        <v>105</v>
      </c>
      <c r="E48" s="14">
        <f>일위대가!F287</f>
        <v>13447</v>
      </c>
      <c r="F48" s="14">
        <f>일위대가!H287</f>
        <v>646854</v>
      </c>
      <c r="G48" s="14">
        <f>일위대가!J287</f>
        <v>0</v>
      </c>
      <c r="H48" s="14">
        <f t="shared" si="1"/>
        <v>660301</v>
      </c>
      <c r="I48" s="8" t="s">
        <v>479</v>
      </c>
      <c r="J48" s="8" t="s">
        <v>52</v>
      </c>
      <c r="K48" s="2" t="s">
        <v>52</v>
      </c>
      <c r="L48" s="2" t="s">
        <v>52</v>
      </c>
      <c r="M48" s="2" t="s">
        <v>52</v>
      </c>
      <c r="N48" s="2" t="s">
        <v>52</v>
      </c>
    </row>
    <row r="49" spans="1:14" ht="30" customHeight="1" x14ac:dyDescent="0.3">
      <c r="A49" s="8" t="s">
        <v>832</v>
      </c>
      <c r="B49" s="8" t="s">
        <v>830</v>
      </c>
      <c r="C49" s="8" t="s">
        <v>601</v>
      </c>
      <c r="D49" s="8" t="s">
        <v>105</v>
      </c>
      <c r="E49" s="14">
        <f>일위대가!F293</f>
        <v>5140</v>
      </c>
      <c r="F49" s="14">
        <f>일위대가!H293</f>
        <v>257023</v>
      </c>
      <c r="G49" s="14">
        <f>일위대가!J293</f>
        <v>0</v>
      </c>
      <c r="H49" s="14">
        <f t="shared" si="1"/>
        <v>262163</v>
      </c>
      <c r="I49" s="8" t="s">
        <v>831</v>
      </c>
      <c r="J49" s="8" t="s">
        <v>52</v>
      </c>
      <c r="K49" s="2" t="s">
        <v>52</v>
      </c>
      <c r="L49" s="2" t="s">
        <v>52</v>
      </c>
      <c r="M49" s="2" t="s">
        <v>52</v>
      </c>
      <c r="N49" s="2" t="s">
        <v>52</v>
      </c>
    </row>
    <row r="50" spans="1:14" ht="30" customHeight="1" x14ac:dyDescent="0.3">
      <c r="A50" s="8" t="s">
        <v>836</v>
      </c>
      <c r="B50" s="8" t="s">
        <v>834</v>
      </c>
      <c r="C50" s="8" t="s">
        <v>601</v>
      </c>
      <c r="D50" s="8" t="s">
        <v>105</v>
      </c>
      <c r="E50" s="14">
        <f>일위대가!F298</f>
        <v>0</v>
      </c>
      <c r="F50" s="14">
        <f>일위대가!H298</f>
        <v>389831</v>
      </c>
      <c r="G50" s="14">
        <f>일위대가!J298</f>
        <v>0</v>
      </c>
      <c r="H50" s="14">
        <f t="shared" si="1"/>
        <v>389831</v>
      </c>
      <c r="I50" s="8" t="s">
        <v>835</v>
      </c>
      <c r="J50" s="8" t="s">
        <v>52</v>
      </c>
      <c r="K50" s="2" t="s">
        <v>52</v>
      </c>
      <c r="L50" s="2" t="s">
        <v>52</v>
      </c>
      <c r="M50" s="2" t="s">
        <v>52</v>
      </c>
      <c r="N50" s="2" t="s">
        <v>52</v>
      </c>
    </row>
    <row r="51" spans="1:14" ht="30" customHeight="1" x14ac:dyDescent="0.3">
      <c r="A51" s="8" t="s">
        <v>518</v>
      </c>
      <c r="B51" s="8" t="s">
        <v>134</v>
      </c>
      <c r="C51" s="8" t="s">
        <v>516</v>
      </c>
      <c r="D51" s="8" t="s">
        <v>77</v>
      </c>
      <c r="E51" s="14">
        <f>일위대가!F304</f>
        <v>310</v>
      </c>
      <c r="F51" s="14">
        <f>일위대가!H304</f>
        <v>10349</v>
      </c>
      <c r="G51" s="14">
        <f>일위대가!J304</f>
        <v>0</v>
      </c>
      <c r="H51" s="14">
        <f t="shared" si="1"/>
        <v>10659</v>
      </c>
      <c r="I51" s="8" t="s">
        <v>517</v>
      </c>
      <c r="J51" s="8" t="s">
        <v>52</v>
      </c>
      <c r="K51" s="2" t="s">
        <v>52</v>
      </c>
      <c r="L51" s="2" t="s">
        <v>52</v>
      </c>
      <c r="M51" s="2" t="s">
        <v>52</v>
      </c>
      <c r="N51" s="2" t="s">
        <v>52</v>
      </c>
    </row>
    <row r="52" spans="1:14" ht="30" customHeight="1" x14ac:dyDescent="0.3">
      <c r="A52" s="8" t="s">
        <v>540</v>
      </c>
      <c r="B52" s="8" t="s">
        <v>182</v>
      </c>
      <c r="C52" s="8" t="s">
        <v>538</v>
      </c>
      <c r="D52" s="8" t="s">
        <v>125</v>
      </c>
      <c r="E52" s="14">
        <f>일위대가!F310</f>
        <v>159</v>
      </c>
      <c r="F52" s="14">
        <f>일위대가!H310</f>
        <v>398</v>
      </c>
      <c r="G52" s="14">
        <f>일위대가!J310</f>
        <v>0</v>
      </c>
      <c r="H52" s="14">
        <f t="shared" si="1"/>
        <v>557</v>
      </c>
      <c r="I52" s="8" t="s">
        <v>539</v>
      </c>
      <c r="J52" s="8" t="s">
        <v>52</v>
      </c>
      <c r="K52" s="2" t="s">
        <v>52</v>
      </c>
      <c r="L52" s="2" t="s">
        <v>52</v>
      </c>
      <c r="M52" s="2" t="s">
        <v>52</v>
      </c>
      <c r="N52" s="2" t="s">
        <v>52</v>
      </c>
    </row>
    <row r="53" spans="1:14" ht="30" customHeight="1" x14ac:dyDescent="0.3">
      <c r="A53" s="8" t="s">
        <v>546</v>
      </c>
      <c r="B53" s="8" t="s">
        <v>543</v>
      </c>
      <c r="C53" s="8" t="s">
        <v>544</v>
      </c>
      <c r="D53" s="8" t="s">
        <v>105</v>
      </c>
      <c r="E53" s="14">
        <f>일위대가!F317</f>
        <v>25200</v>
      </c>
      <c r="F53" s="14">
        <f>일위대가!H317</f>
        <v>0</v>
      </c>
      <c r="G53" s="14">
        <f>일위대가!J317</f>
        <v>0</v>
      </c>
      <c r="H53" s="14">
        <f t="shared" si="1"/>
        <v>25200</v>
      </c>
      <c r="I53" s="8" t="s">
        <v>545</v>
      </c>
      <c r="J53" s="8" t="s">
        <v>52</v>
      </c>
      <c r="K53" s="2" t="s">
        <v>52</v>
      </c>
      <c r="L53" s="2" t="s">
        <v>52</v>
      </c>
      <c r="M53" s="2" t="s">
        <v>52</v>
      </c>
      <c r="N53" s="2" t="s">
        <v>52</v>
      </c>
    </row>
    <row r="54" spans="1:14" ht="30" customHeight="1" x14ac:dyDescent="0.3">
      <c r="A54" s="8" t="s">
        <v>564</v>
      </c>
      <c r="B54" s="8" t="s">
        <v>561</v>
      </c>
      <c r="C54" s="8" t="s">
        <v>562</v>
      </c>
      <c r="D54" s="8" t="s">
        <v>105</v>
      </c>
      <c r="E54" s="14">
        <f>일위대가!F322</f>
        <v>0</v>
      </c>
      <c r="F54" s="14">
        <f>일위대가!H322</f>
        <v>91956</v>
      </c>
      <c r="G54" s="14">
        <f>일위대가!J322</f>
        <v>0</v>
      </c>
      <c r="H54" s="14">
        <f t="shared" si="1"/>
        <v>91956</v>
      </c>
      <c r="I54" s="8" t="s">
        <v>563</v>
      </c>
      <c r="J54" s="8" t="s">
        <v>52</v>
      </c>
      <c r="K54" s="2" t="s">
        <v>52</v>
      </c>
      <c r="L54" s="2" t="s">
        <v>52</v>
      </c>
      <c r="M54" s="2" t="s">
        <v>52</v>
      </c>
      <c r="N54" s="2" t="s">
        <v>52</v>
      </c>
    </row>
    <row r="55" spans="1:14" ht="30" customHeight="1" x14ac:dyDescent="0.3">
      <c r="A55" s="8" t="s">
        <v>575</v>
      </c>
      <c r="B55" s="8" t="s">
        <v>572</v>
      </c>
      <c r="C55" s="8" t="s">
        <v>573</v>
      </c>
      <c r="D55" s="8" t="s">
        <v>100</v>
      </c>
      <c r="E55" s="14">
        <f>일위대가!F326</f>
        <v>0</v>
      </c>
      <c r="F55" s="14">
        <f>일위대가!H326</f>
        <v>4038</v>
      </c>
      <c r="G55" s="14">
        <f>일위대가!J326</f>
        <v>0</v>
      </c>
      <c r="H55" s="14">
        <f t="shared" si="1"/>
        <v>4038</v>
      </c>
      <c r="I55" s="8" t="s">
        <v>574</v>
      </c>
      <c r="J55" s="8" t="s">
        <v>52</v>
      </c>
      <c r="K55" s="2" t="s">
        <v>52</v>
      </c>
      <c r="L55" s="2" t="s">
        <v>52</v>
      </c>
      <c r="M55" s="2" t="s">
        <v>52</v>
      </c>
      <c r="N55" s="2" t="s">
        <v>52</v>
      </c>
    </row>
    <row r="56" spans="1:14" ht="30" customHeight="1" x14ac:dyDescent="0.3">
      <c r="A56" s="8" t="s">
        <v>594</v>
      </c>
      <c r="B56" s="8" t="s">
        <v>591</v>
      </c>
      <c r="C56" s="8" t="s">
        <v>592</v>
      </c>
      <c r="D56" s="8" t="s">
        <v>77</v>
      </c>
      <c r="E56" s="14">
        <f>일위대가!F330</f>
        <v>0</v>
      </c>
      <c r="F56" s="14">
        <f>일위대가!H330</f>
        <v>19530</v>
      </c>
      <c r="G56" s="14">
        <f>일위대가!J330</f>
        <v>0</v>
      </c>
      <c r="H56" s="14">
        <f t="shared" si="1"/>
        <v>19530</v>
      </c>
      <c r="I56" s="8" t="s">
        <v>593</v>
      </c>
      <c r="J56" s="8" t="s">
        <v>52</v>
      </c>
      <c r="K56" s="2" t="s">
        <v>52</v>
      </c>
      <c r="L56" s="2" t="s">
        <v>52</v>
      </c>
      <c r="M56" s="2" t="s">
        <v>52</v>
      </c>
      <c r="N56" s="2" t="s">
        <v>52</v>
      </c>
    </row>
    <row r="57" spans="1:14" ht="30" customHeight="1" x14ac:dyDescent="0.3">
      <c r="A57" s="8" t="s">
        <v>598</v>
      </c>
      <c r="B57" s="8" t="s">
        <v>596</v>
      </c>
      <c r="C57" s="8" t="s">
        <v>52</v>
      </c>
      <c r="D57" s="8" t="s">
        <v>100</v>
      </c>
      <c r="E57" s="14">
        <f>일위대가!F338</f>
        <v>461</v>
      </c>
      <c r="F57" s="14">
        <f>일위대가!H338</f>
        <v>9548</v>
      </c>
      <c r="G57" s="14">
        <f>일위대가!J338</f>
        <v>286</v>
      </c>
      <c r="H57" s="14">
        <f t="shared" si="1"/>
        <v>10295</v>
      </c>
      <c r="I57" s="8" t="s">
        <v>597</v>
      </c>
      <c r="J57" s="8" t="s">
        <v>52</v>
      </c>
      <c r="K57" s="2" t="s">
        <v>52</v>
      </c>
      <c r="L57" s="2" t="s">
        <v>52</v>
      </c>
      <c r="M57" s="2" t="s">
        <v>52</v>
      </c>
      <c r="N57" s="2" t="s">
        <v>52</v>
      </c>
    </row>
    <row r="58" spans="1:14" ht="30" customHeight="1" x14ac:dyDescent="0.3">
      <c r="A58" s="8" t="s">
        <v>603</v>
      </c>
      <c r="B58" s="8" t="s">
        <v>600</v>
      </c>
      <c r="C58" s="8" t="s">
        <v>601</v>
      </c>
      <c r="D58" s="8" t="s">
        <v>143</v>
      </c>
      <c r="E58" s="14">
        <f>일위대가!F351</f>
        <v>246</v>
      </c>
      <c r="F58" s="14">
        <f>일위대가!H351</f>
        <v>2541</v>
      </c>
      <c r="G58" s="14">
        <f>일위대가!J351</f>
        <v>13</v>
      </c>
      <c r="H58" s="14">
        <f t="shared" si="1"/>
        <v>2800</v>
      </c>
      <c r="I58" s="8" t="s">
        <v>602</v>
      </c>
      <c r="J58" s="8" t="s">
        <v>52</v>
      </c>
      <c r="K58" s="2" t="s">
        <v>52</v>
      </c>
      <c r="L58" s="2" t="s">
        <v>52</v>
      </c>
      <c r="M58" s="2" t="s">
        <v>52</v>
      </c>
      <c r="N58" s="2" t="s">
        <v>52</v>
      </c>
    </row>
    <row r="59" spans="1:14" ht="30" customHeight="1" x14ac:dyDescent="0.3">
      <c r="A59" s="8" t="s">
        <v>912</v>
      </c>
      <c r="B59" s="8" t="s">
        <v>908</v>
      </c>
      <c r="C59" s="8" t="s">
        <v>909</v>
      </c>
      <c r="D59" s="8" t="s">
        <v>910</v>
      </c>
      <c r="E59" s="14">
        <f>일위대가!F355</f>
        <v>0</v>
      </c>
      <c r="F59" s="14">
        <f>일위대가!H355</f>
        <v>0</v>
      </c>
      <c r="G59" s="14">
        <f>일위대가!J355</f>
        <v>124</v>
      </c>
      <c r="H59" s="14">
        <f t="shared" si="1"/>
        <v>124</v>
      </c>
      <c r="I59" s="8" t="s">
        <v>911</v>
      </c>
      <c r="J59" s="8" t="s">
        <v>52</v>
      </c>
      <c r="K59" s="2" t="s">
        <v>925</v>
      </c>
      <c r="L59" s="2" t="s">
        <v>52</v>
      </c>
      <c r="M59" s="2" t="s">
        <v>52</v>
      </c>
      <c r="N59" s="2" t="s">
        <v>64</v>
      </c>
    </row>
    <row r="60" spans="1:14" ht="30" customHeight="1" x14ac:dyDescent="0.3">
      <c r="A60" s="8" t="s">
        <v>615</v>
      </c>
      <c r="B60" s="8" t="s">
        <v>613</v>
      </c>
      <c r="C60" s="8" t="s">
        <v>601</v>
      </c>
      <c r="D60" s="8" t="s">
        <v>143</v>
      </c>
      <c r="E60" s="14">
        <f>일위대가!F360</f>
        <v>311</v>
      </c>
      <c r="F60" s="14">
        <f>일위대가!H360</f>
        <v>3741</v>
      </c>
      <c r="G60" s="14">
        <f>일위대가!J360</f>
        <v>15</v>
      </c>
      <c r="H60" s="14">
        <f t="shared" si="1"/>
        <v>4067</v>
      </c>
      <c r="I60" s="8" t="s">
        <v>614</v>
      </c>
      <c r="J60" s="8" t="s">
        <v>52</v>
      </c>
      <c r="K60" s="2" t="s">
        <v>52</v>
      </c>
      <c r="L60" s="2" t="s">
        <v>52</v>
      </c>
      <c r="M60" s="2" t="s">
        <v>52</v>
      </c>
      <c r="N60" s="2" t="s">
        <v>52</v>
      </c>
    </row>
    <row r="61" spans="1:14" ht="30" customHeight="1" x14ac:dyDescent="0.3">
      <c r="A61" s="8" t="s">
        <v>933</v>
      </c>
      <c r="B61" s="8" t="s">
        <v>931</v>
      </c>
      <c r="C61" s="8" t="s">
        <v>601</v>
      </c>
      <c r="D61" s="8" t="s">
        <v>143</v>
      </c>
      <c r="E61" s="14">
        <f>일위대가!F373</f>
        <v>65</v>
      </c>
      <c r="F61" s="14">
        <f>일위대가!H373</f>
        <v>1200</v>
      </c>
      <c r="G61" s="14">
        <f>일위대가!J373</f>
        <v>2</v>
      </c>
      <c r="H61" s="14">
        <f t="shared" si="1"/>
        <v>1267</v>
      </c>
      <c r="I61" s="8" t="s">
        <v>932</v>
      </c>
      <c r="J61" s="8" t="s">
        <v>52</v>
      </c>
      <c r="K61" s="2" t="s">
        <v>52</v>
      </c>
      <c r="L61" s="2" t="s">
        <v>52</v>
      </c>
      <c r="M61" s="2" t="s">
        <v>52</v>
      </c>
      <c r="N61" s="2" t="s">
        <v>52</v>
      </c>
    </row>
    <row r="62" spans="1:14" ht="30" customHeight="1" x14ac:dyDescent="0.3">
      <c r="A62" s="8" t="s">
        <v>630</v>
      </c>
      <c r="B62" s="8" t="s">
        <v>628</v>
      </c>
      <c r="C62" s="8" t="s">
        <v>601</v>
      </c>
      <c r="D62" s="8" t="s">
        <v>143</v>
      </c>
      <c r="E62" s="14">
        <f>일위대가!F378</f>
        <v>304</v>
      </c>
      <c r="F62" s="14">
        <f>일위대가!H378</f>
        <v>3489</v>
      </c>
      <c r="G62" s="14">
        <f>일위대가!J378</f>
        <v>15</v>
      </c>
      <c r="H62" s="14">
        <f t="shared" si="1"/>
        <v>3808</v>
      </c>
      <c r="I62" s="8" t="s">
        <v>629</v>
      </c>
      <c r="J62" s="8" t="s">
        <v>52</v>
      </c>
      <c r="K62" s="2" t="s">
        <v>52</v>
      </c>
      <c r="L62" s="2" t="s">
        <v>52</v>
      </c>
      <c r="M62" s="2" t="s">
        <v>52</v>
      </c>
      <c r="N62" s="2" t="s">
        <v>52</v>
      </c>
    </row>
    <row r="63" spans="1:14" ht="30" customHeight="1" x14ac:dyDescent="0.3">
      <c r="A63" s="8" t="s">
        <v>949</v>
      </c>
      <c r="B63" s="8" t="s">
        <v>947</v>
      </c>
      <c r="C63" s="8" t="s">
        <v>601</v>
      </c>
      <c r="D63" s="8" t="s">
        <v>143</v>
      </c>
      <c r="E63" s="14">
        <f>일위대가!F391</f>
        <v>241</v>
      </c>
      <c r="F63" s="14">
        <f>일위대가!H391</f>
        <v>2379</v>
      </c>
      <c r="G63" s="14">
        <f>일위대가!J391</f>
        <v>13</v>
      </c>
      <c r="H63" s="14">
        <f t="shared" si="1"/>
        <v>2633</v>
      </c>
      <c r="I63" s="8" t="s">
        <v>948</v>
      </c>
      <c r="J63" s="8" t="s">
        <v>52</v>
      </c>
      <c r="K63" s="2" t="s">
        <v>52</v>
      </c>
      <c r="L63" s="2" t="s">
        <v>52</v>
      </c>
      <c r="M63" s="2" t="s">
        <v>52</v>
      </c>
      <c r="N63" s="2" t="s">
        <v>52</v>
      </c>
    </row>
    <row r="64" spans="1:14" ht="30" customHeight="1" x14ac:dyDescent="0.3">
      <c r="A64" s="8" t="s">
        <v>953</v>
      </c>
      <c r="B64" s="8" t="s">
        <v>951</v>
      </c>
      <c r="C64" s="8" t="s">
        <v>601</v>
      </c>
      <c r="D64" s="8" t="s">
        <v>143</v>
      </c>
      <c r="E64" s="14">
        <f>일위대가!F404</f>
        <v>63</v>
      </c>
      <c r="F64" s="14">
        <f>일위대가!H404</f>
        <v>1110</v>
      </c>
      <c r="G64" s="14">
        <f>일위대가!J404</f>
        <v>2</v>
      </c>
      <c r="H64" s="14">
        <f t="shared" si="1"/>
        <v>1175</v>
      </c>
      <c r="I64" s="8" t="s">
        <v>952</v>
      </c>
      <c r="J64" s="8" t="s">
        <v>52</v>
      </c>
      <c r="K64" s="2" t="s">
        <v>52</v>
      </c>
      <c r="L64" s="2" t="s">
        <v>52</v>
      </c>
      <c r="M64" s="2" t="s">
        <v>52</v>
      </c>
      <c r="N64" s="2" t="s">
        <v>52</v>
      </c>
    </row>
    <row r="65" spans="1:14" ht="30" customHeight="1" x14ac:dyDescent="0.3">
      <c r="A65" s="8" t="s">
        <v>652</v>
      </c>
      <c r="B65" s="8" t="s">
        <v>649</v>
      </c>
      <c r="C65" s="8" t="s">
        <v>650</v>
      </c>
      <c r="D65" s="8" t="s">
        <v>100</v>
      </c>
      <c r="E65" s="14">
        <f>일위대가!F408</f>
        <v>279</v>
      </c>
      <c r="F65" s="14">
        <f>일위대가!H408</f>
        <v>0</v>
      </c>
      <c r="G65" s="14">
        <f>일위대가!J408</f>
        <v>0</v>
      </c>
      <c r="H65" s="14">
        <f t="shared" si="1"/>
        <v>279</v>
      </c>
      <c r="I65" s="8" t="s">
        <v>651</v>
      </c>
      <c r="J65" s="8" t="s">
        <v>52</v>
      </c>
      <c r="K65" s="2" t="s">
        <v>52</v>
      </c>
      <c r="L65" s="2" t="s">
        <v>52</v>
      </c>
      <c r="M65" s="2" t="s">
        <v>52</v>
      </c>
      <c r="N65" s="2" t="s">
        <v>52</v>
      </c>
    </row>
    <row r="66" spans="1:14" ht="30" customHeight="1" x14ac:dyDescent="0.3">
      <c r="A66" s="8" t="s">
        <v>693</v>
      </c>
      <c r="B66" s="8" t="s">
        <v>690</v>
      </c>
      <c r="C66" s="8" t="s">
        <v>691</v>
      </c>
      <c r="D66" s="8" t="s">
        <v>100</v>
      </c>
      <c r="E66" s="14">
        <f>일위대가!F413</f>
        <v>2925</v>
      </c>
      <c r="F66" s="14">
        <f>일위대가!H413</f>
        <v>24823</v>
      </c>
      <c r="G66" s="14">
        <f>일위대가!J413</f>
        <v>0</v>
      </c>
      <c r="H66" s="14">
        <f t="shared" si="1"/>
        <v>27748</v>
      </c>
      <c r="I66" s="8" t="s">
        <v>692</v>
      </c>
      <c r="J66" s="8" t="s">
        <v>52</v>
      </c>
      <c r="K66" s="2" t="s">
        <v>52</v>
      </c>
      <c r="L66" s="2" t="s">
        <v>52</v>
      </c>
      <c r="M66" s="2" t="s">
        <v>52</v>
      </c>
      <c r="N66" s="2" t="s">
        <v>52</v>
      </c>
    </row>
    <row r="67" spans="1:14" ht="30" customHeight="1" x14ac:dyDescent="0.3">
      <c r="A67" s="8" t="s">
        <v>704</v>
      </c>
      <c r="B67" s="8" t="s">
        <v>702</v>
      </c>
      <c r="C67" s="8" t="s">
        <v>52</v>
      </c>
      <c r="D67" s="8" t="s">
        <v>125</v>
      </c>
      <c r="E67" s="14">
        <f>일위대가!F418</f>
        <v>0</v>
      </c>
      <c r="F67" s="14">
        <f>일위대가!H418</f>
        <v>27549</v>
      </c>
      <c r="G67" s="14">
        <f>일위대가!J418</f>
        <v>0</v>
      </c>
      <c r="H67" s="14">
        <f t="shared" si="1"/>
        <v>27549</v>
      </c>
      <c r="I67" s="8" t="s">
        <v>703</v>
      </c>
      <c r="J67" s="8" t="s">
        <v>52</v>
      </c>
      <c r="K67" s="2" t="s">
        <v>52</v>
      </c>
      <c r="L67" s="2" t="s">
        <v>52</v>
      </c>
      <c r="M67" s="2" t="s">
        <v>52</v>
      </c>
      <c r="N67" s="2" t="s">
        <v>52</v>
      </c>
    </row>
    <row r="68" spans="1:14" ht="30" customHeight="1" x14ac:dyDescent="0.3">
      <c r="A68" s="8" t="s">
        <v>710</v>
      </c>
      <c r="B68" s="8" t="s">
        <v>707</v>
      </c>
      <c r="C68" s="8" t="s">
        <v>708</v>
      </c>
      <c r="D68" s="8" t="s">
        <v>77</v>
      </c>
      <c r="E68" s="14">
        <f>일위대가!F424</f>
        <v>9566</v>
      </c>
      <c r="F68" s="14">
        <f>일위대가!H424</f>
        <v>16454</v>
      </c>
      <c r="G68" s="14">
        <f>일위대가!J424</f>
        <v>70</v>
      </c>
      <c r="H68" s="14">
        <f t="shared" ref="H68:H85" si="2">E68+F68+G68</f>
        <v>26090</v>
      </c>
      <c r="I68" s="8" t="s">
        <v>709</v>
      </c>
      <c r="J68" s="8" t="s">
        <v>52</v>
      </c>
      <c r="K68" s="2" t="s">
        <v>52</v>
      </c>
      <c r="L68" s="2" t="s">
        <v>52</v>
      </c>
      <c r="M68" s="2" t="s">
        <v>52</v>
      </c>
      <c r="N68" s="2" t="s">
        <v>52</v>
      </c>
    </row>
    <row r="69" spans="1:14" ht="30" customHeight="1" x14ac:dyDescent="0.3">
      <c r="A69" s="8" t="s">
        <v>1002</v>
      </c>
      <c r="B69" s="8" t="s">
        <v>1000</v>
      </c>
      <c r="C69" s="8" t="s">
        <v>601</v>
      </c>
      <c r="D69" s="8" t="s">
        <v>143</v>
      </c>
      <c r="E69" s="14">
        <f>일위대가!F429</f>
        <v>192</v>
      </c>
      <c r="F69" s="14">
        <f>일위대가!H429</f>
        <v>3489</v>
      </c>
      <c r="G69" s="14">
        <f>일위대가!J429</f>
        <v>15</v>
      </c>
      <c r="H69" s="14">
        <f t="shared" si="2"/>
        <v>3696</v>
      </c>
      <c r="I69" s="8" t="s">
        <v>1001</v>
      </c>
      <c r="J69" s="8" t="s">
        <v>52</v>
      </c>
      <c r="K69" s="2" t="s">
        <v>52</v>
      </c>
      <c r="L69" s="2" t="s">
        <v>52</v>
      </c>
      <c r="M69" s="2" t="s">
        <v>52</v>
      </c>
      <c r="N69" s="2" t="s">
        <v>52</v>
      </c>
    </row>
    <row r="70" spans="1:14" ht="30" customHeight="1" x14ac:dyDescent="0.3">
      <c r="A70" s="8" t="s">
        <v>1007</v>
      </c>
      <c r="B70" s="8" t="s">
        <v>1005</v>
      </c>
      <c r="C70" s="8" t="s">
        <v>601</v>
      </c>
      <c r="D70" s="8" t="s">
        <v>143</v>
      </c>
      <c r="E70" s="14">
        <f>일위대가!F442</f>
        <v>146</v>
      </c>
      <c r="F70" s="14">
        <f>일위대가!H442</f>
        <v>2379</v>
      </c>
      <c r="G70" s="14">
        <f>일위대가!J442</f>
        <v>13</v>
      </c>
      <c r="H70" s="14">
        <f t="shared" si="2"/>
        <v>2538</v>
      </c>
      <c r="I70" s="8" t="s">
        <v>1006</v>
      </c>
      <c r="J70" s="8" t="s">
        <v>52</v>
      </c>
      <c r="K70" s="2" t="s">
        <v>52</v>
      </c>
      <c r="L70" s="2" t="s">
        <v>52</v>
      </c>
      <c r="M70" s="2" t="s">
        <v>52</v>
      </c>
      <c r="N70" s="2" t="s">
        <v>52</v>
      </c>
    </row>
    <row r="71" spans="1:14" ht="30" customHeight="1" x14ac:dyDescent="0.3">
      <c r="A71" s="8" t="s">
        <v>1011</v>
      </c>
      <c r="B71" s="8" t="s">
        <v>1009</v>
      </c>
      <c r="C71" s="8" t="s">
        <v>601</v>
      </c>
      <c r="D71" s="8" t="s">
        <v>143</v>
      </c>
      <c r="E71" s="14">
        <f>일위대가!F455</f>
        <v>46</v>
      </c>
      <c r="F71" s="14">
        <f>일위대가!H455</f>
        <v>1110</v>
      </c>
      <c r="G71" s="14">
        <f>일위대가!J455</f>
        <v>2</v>
      </c>
      <c r="H71" s="14">
        <f t="shared" si="2"/>
        <v>1158</v>
      </c>
      <c r="I71" s="8" t="s">
        <v>1010</v>
      </c>
      <c r="J71" s="8" t="s">
        <v>52</v>
      </c>
      <c r="K71" s="2" t="s">
        <v>52</v>
      </c>
      <c r="L71" s="2" t="s">
        <v>52</v>
      </c>
      <c r="M71" s="2" t="s">
        <v>52</v>
      </c>
      <c r="N71" s="2" t="s">
        <v>52</v>
      </c>
    </row>
    <row r="72" spans="1:14" ht="30" customHeight="1" x14ac:dyDescent="0.3">
      <c r="A72" s="8" t="s">
        <v>715</v>
      </c>
      <c r="B72" s="8" t="s">
        <v>713</v>
      </c>
      <c r="C72" s="8" t="s">
        <v>286</v>
      </c>
      <c r="D72" s="8" t="s">
        <v>77</v>
      </c>
      <c r="E72" s="14">
        <f>일위대가!F461</f>
        <v>793</v>
      </c>
      <c r="F72" s="14">
        <f>일위대가!H461</f>
        <v>0</v>
      </c>
      <c r="G72" s="14">
        <f>일위대가!J461</f>
        <v>0</v>
      </c>
      <c r="H72" s="14">
        <f t="shared" si="2"/>
        <v>793</v>
      </c>
      <c r="I72" s="8" t="s">
        <v>714</v>
      </c>
      <c r="J72" s="8" t="s">
        <v>52</v>
      </c>
      <c r="K72" s="2" t="s">
        <v>52</v>
      </c>
      <c r="L72" s="2" t="s">
        <v>52</v>
      </c>
      <c r="M72" s="2" t="s">
        <v>52</v>
      </c>
      <c r="N72" s="2" t="s">
        <v>52</v>
      </c>
    </row>
    <row r="73" spans="1:14" ht="30" customHeight="1" x14ac:dyDescent="0.3">
      <c r="A73" s="8" t="s">
        <v>720</v>
      </c>
      <c r="B73" s="8" t="s">
        <v>717</v>
      </c>
      <c r="C73" s="8" t="s">
        <v>718</v>
      </c>
      <c r="D73" s="8" t="s">
        <v>77</v>
      </c>
      <c r="E73" s="14">
        <f>일위대가!F466</f>
        <v>0</v>
      </c>
      <c r="F73" s="14">
        <f>일위대가!H466</f>
        <v>2433</v>
      </c>
      <c r="G73" s="14">
        <f>일위대가!J466</f>
        <v>0</v>
      </c>
      <c r="H73" s="14">
        <f t="shared" si="2"/>
        <v>2433</v>
      </c>
      <c r="I73" s="8" t="s">
        <v>719</v>
      </c>
      <c r="J73" s="8" t="s">
        <v>52</v>
      </c>
      <c r="K73" s="2" t="s">
        <v>52</v>
      </c>
      <c r="L73" s="2" t="s">
        <v>52</v>
      </c>
      <c r="M73" s="2" t="s">
        <v>52</v>
      </c>
      <c r="N73" s="2" t="s">
        <v>52</v>
      </c>
    </row>
    <row r="74" spans="1:14" ht="30" customHeight="1" x14ac:dyDescent="0.3">
      <c r="A74" s="8" t="s">
        <v>726</v>
      </c>
      <c r="B74" s="8" t="s">
        <v>723</v>
      </c>
      <c r="C74" s="8" t="s">
        <v>724</v>
      </c>
      <c r="D74" s="8" t="s">
        <v>77</v>
      </c>
      <c r="E74" s="14">
        <f>일위대가!F472</f>
        <v>2733</v>
      </c>
      <c r="F74" s="14">
        <f>일위대가!H472</f>
        <v>0</v>
      </c>
      <c r="G74" s="14">
        <f>일위대가!J472</f>
        <v>0</v>
      </c>
      <c r="H74" s="14">
        <f t="shared" si="2"/>
        <v>2733</v>
      </c>
      <c r="I74" s="8" t="s">
        <v>725</v>
      </c>
      <c r="J74" s="8" t="s">
        <v>52</v>
      </c>
      <c r="K74" s="2" t="s">
        <v>52</v>
      </c>
      <c r="L74" s="2" t="s">
        <v>52</v>
      </c>
      <c r="M74" s="2" t="s">
        <v>52</v>
      </c>
      <c r="N74" s="2" t="s">
        <v>52</v>
      </c>
    </row>
    <row r="75" spans="1:14" ht="30" customHeight="1" x14ac:dyDescent="0.3">
      <c r="A75" s="8" t="s">
        <v>731</v>
      </c>
      <c r="B75" s="8" t="s">
        <v>728</v>
      </c>
      <c r="C75" s="8" t="s">
        <v>729</v>
      </c>
      <c r="D75" s="8" t="s">
        <v>77</v>
      </c>
      <c r="E75" s="14">
        <f>일위대가!F481</f>
        <v>0</v>
      </c>
      <c r="F75" s="14">
        <f>일위대가!H481</f>
        <v>9735</v>
      </c>
      <c r="G75" s="14">
        <f>일위대가!J481</f>
        <v>0</v>
      </c>
      <c r="H75" s="14">
        <f t="shared" si="2"/>
        <v>9735</v>
      </c>
      <c r="I75" s="8" t="s">
        <v>730</v>
      </c>
      <c r="J75" s="8" t="s">
        <v>52</v>
      </c>
      <c r="K75" s="2" t="s">
        <v>52</v>
      </c>
      <c r="L75" s="2" t="s">
        <v>52</v>
      </c>
      <c r="M75" s="2" t="s">
        <v>52</v>
      </c>
      <c r="N75" s="2" t="s">
        <v>52</v>
      </c>
    </row>
    <row r="76" spans="1:14" ht="30" customHeight="1" x14ac:dyDescent="0.3">
      <c r="A76" s="8" t="s">
        <v>739</v>
      </c>
      <c r="B76" s="8" t="s">
        <v>736</v>
      </c>
      <c r="C76" s="8" t="s">
        <v>737</v>
      </c>
      <c r="D76" s="8" t="s">
        <v>77</v>
      </c>
      <c r="E76" s="14">
        <f>일위대가!F485</f>
        <v>0</v>
      </c>
      <c r="F76" s="14">
        <f>일위대가!H485</f>
        <v>12307</v>
      </c>
      <c r="G76" s="14">
        <f>일위대가!J485</f>
        <v>0</v>
      </c>
      <c r="H76" s="14">
        <f t="shared" si="2"/>
        <v>12307</v>
      </c>
      <c r="I76" s="8" t="s">
        <v>738</v>
      </c>
      <c r="J76" s="8" t="s">
        <v>52</v>
      </c>
      <c r="K76" s="2" t="s">
        <v>52</v>
      </c>
      <c r="L76" s="2" t="s">
        <v>52</v>
      </c>
      <c r="M76" s="2" t="s">
        <v>52</v>
      </c>
      <c r="N76" s="2" t="s">
        <v>52</v>
      </c>
    </row>
    <row r="77" spans="1:14" ht="30" customHeight="1" x14ac:dyDescent="0.3">
      <c r="A77" s="8" t="s">
        <v>743</v>
      </c>
      <c r="B77" s="8" t="s">
        <v>736</v>
      </c>
      <c r="C77" s="8" t="s">
        <v>741</v>
      </c>
      <c r="D77" s="8" t="s">
        <v>77</v>
      </c>
      <c r="E77" s="14">
        <f>일위대가!F489</f>
        <v>0</v>
      </c>
      <c r="F77" s="14">
        <f>일위대가!H489</f>
        <v>24614</v>
      </c>
      <c r="G77" s="14">
        <f>일위대가!J489</f>
        <v>0</v>
      </c>
      <c r="H77" s="14">
        <f t="shared" si="2"/>
        <v>24614</v>
      </c>
      <c r="I77" s="8" t="s">
        <v>742</v>
      </c>
      <c r="J77" s="8" t="s">
        <v>52</v>
      </c>
      <c r="K77" s="2" t="s">
        <v>52</v>
      </c>
      <c r="L77" s="2" t="s">
        <v>52</v>
      </c>
      <c r="M77" s="2" t="s">
        <v>52</v>
      </c>
      <c r="N77" s="2" t="s">
        <v>52</v>
      </c>
    </row>
    <row r="78" spans="1:14" ht="30" customHeight="1" x14ac:dyDescent="0.3">
      <c r="A78" s="8" t="s">
        <v>749</v>
      </c>
      <c r="B78" s="8" t="s">
        <v>746</v>
      </c>
      <c r="C78" s="8" t="s">
        <v>747</v>
      </c>
      <c r="D78" s="8" t="s">
        <v>77</v>
      </c>
      <c r="E78" s="14">
        <f>일위대가!F496</f>
        <v>386</v>
      </c>
      <c r="F78" s="14">
        <f>일위대가!H496</f>
        <v>12175</v>
      </c>
      <c r="G78" s="14">
        <f>일위대가!J496</f>
        <v>2459</v>
      </c>
      <c r="H78" s="14">
        <f t="shared" si="2"/>
        <v>15020</v>
      </c>
      <c r="I78" s="8" t="s">
        <v>1070</v>
      </c>
      <c r="J78" s="8" t="s">
        <v>52</v>
      </c>
      <c r="K78" s="2" t="s">
        <v>52</v>
      </c>
      <c r="L78" s="2" t="s">
        <v>52</v>
      </c>
      <c r="M78" s="2" t="s">
        <v>52</v>
      </c>
      <c r="N78" s="2" t="s">
        <v>52</v>
      </c>
    </row>
    <row r="79" spans="1:14" ht="30" customHeight="1" x14ac:dyDescent="0.3">
      <c r="A79" s="8" t="s">
        <v>1077</v>
      </c>
      <c r="B79" s="8" t="s">
        <v>1074</v>
      </c>
      <c r="C79" s="8" t="s">
        <v>1075</v>
      </c>
      <c r="D79" s="8" t="s">
        <v>910</v>
      </c>
      <c r="E79" s="14">
        <f>일위대가!F503</f>
        <v>7881</v>
      </c>
      <c r="F79" s="14">
        <f>일위대가!H503</f>
        <v>30961</v>
      </c>
      <c r="G79" s="14">
        <f>일위대가!J503</f>
        <v>45852</v>
      </c>
      <c r="H79" s="14">
        <f t="shared" si="2"/>
        <v>84694</v>
      </c>
      <c r="I79" s="8" t="s">
        <v>1076</v>
      </c>
      <c r="J79" s="8" t="s">
        <v>52</v>
      </c>
      <c r="K79" s="2" t="s">
        <v>925</v>
      </c>
      <c r="L79" s="2" t="s">
        <v>52</v>
      </c>
      <c r="M79" s="2" t="s">
        <v>52</v>
      </c>
      <c r="N79" s="2" t="s">
        <v>64</v>
      </c>
    </row>
    <row r="80" spans="1:14" ht="30" customHeight="1" x14ac:dyDescent="0.3">
      <c r="A80" s="8" t="s">
        <v>764</v>
      </c>
      <c r="B80" s="8" t="s">
        <v>761</v>
      </c>
      <c r="C80" s="8" t="s">
        <v>762</v>
      </c>
      <c r="D80" s="8" t="s">
        <v>110</v>
      </c>
      <c r="E80" s="14">
        <f>일위대가!F510</f>
        <v>1531</v>
      </c>
      <c r="F80" s="14">
        <f>일위대가!H510</f>
        <v>153109</v>
      </c>
      <c r="G80" s="14">
        <f>일위대가!J510</f>
        <v>1258</v>
      </c>
      <c r="H80" s="14">
        <f t="shared" si="2"/>
        <v>155898</v>
      </c>
      <c r="I80" s="8" t="s">
        <v>763</v>
      </c>
      <c r="J80" s="8" t="s">
        <v>52</v>
      </c>
      <c r="K80" s="2" t="s">
        <v>52</v>
      </c>
      <c r="L80" s="2" t="s">
        <v>52</v>
      </c>
      <c r="M80" s="2" t="s">
        <v>52</v>
      </c>
      <c r="N80" s="2" t="s">
        <v>52</v>
      </c>
    </row>
    <row r="81" spans="1:14" ht="30" customHeight="1" x14ac:dyDescent="0.3">
      <c r="A81" s="8" t="s">
        <v>1097</v>
      </c>
      <c r="B81" s="8" t="s">
        <v>1094</v>
      </c>
      <c r="C81" s="8" t="s">
        <v>1095</v>
      </c>
      <c r="D81" s="8" t="s">
        <v>910</v>
      </c>
      <c r="E81" s="14">
        <f>일위대가!F514</f>
        <v>0</v>
      </c>
      <c r="F81" s="14">
        <f>일위대가!H514</f>
        <v>0</v>
      </c>
      <c r="G81" s="14">
        <f>일위대가!J514</f>
        <v>286</v>
      </c>
      <c r="H81" s="14">
        <f t="shared" si="2"/>
        <v>286</v>
      </c>
      <c r="I81" s="8" t="s">
        <v>1096</v>
      </c>
      <c r="J81" s="8" t="s">
        <v>52</v>
      </c>
      <c r="K81" s="2" t="s">
        <v>52</v>
      </c>
      <c r="L81" s="2" t="s">
        <v>52</v>
      </c>
      <c r="M81" s="2" t="s">
        <v>52</v>
      </c>
      <c r="N81" s="2" t="s">
        <v>64</v>
      </c>
    </row>
    <row r="82" spans="1:14" ht="30" customHeight="1" x14ac:dyDescent="0.3">
      <c r="A82" s="8" t="s">
        <v>769</v>
      </c>
      <c r="B82" s="8" t="s">
        <v>767</v>
      </c>
      <c r="C82" s="8" t="s">
        <v>768</v>
      </c>
      <c r="D82" s="8" t="s">
        <v>143</v>
      </c>
      <c r="E82" s="14">
        <f>일위대가!F522</f>
        <v>39</v>
      </c>
      <c r="F82" s="14">
        <f>일위대가!H522</f>
        <v>1969</v>
      </c>
      <c r="G82" s="14">
        <f>일위대가!J522</f>
        <v>39</v>
      </c>
      <c r="H82" s="14">
        <f t="shared" si="2"/>
        <v>2047</v>
      </c>
      <c r="I82" s="8" t="s">
        <v>1105</v>
      </c>
      <c r="J82" s="8" t="s">
        <v>52</v>
      </c>
      <c r="K82" s="2" t="s">
        <v>52</v>
      </c>
      <c r="L82" s="2" t="s">
        <v>52</v>
      </c>
      <c r="M82" s="2" t="s">
        <v>52</v>
      </c>
      <c r="N82" s="2" t="s">
        <v>52</v>
      </c>
    </row>
    <row r="83" spans="1:14" ht="30" customHeight="1" x14ac:dyDescent="0.3">
      <c r="A83" s="8" t="s">
        <v>776</v>
      </c>
      <c r="B83" s="8" t="s">
        <v>773</v>
      </c>
      <c r="C83" s="8" t="s">
        <v>774</v>
      </c>
      <c r="D83" s="8" t="s">
        <v>105</v>
      </c>
      <c r="E83" s="14">
        <f>일위대가!F528</f>
        <v>1860</v>
      </c>
      <c r="F83" s="14">
        <f>일위대가!H528</f>
        <v>468955</v>
      </c>
      <c r="G83" s="14">
        <f>일위대가!J528</f>
        <v>0</v>
      </c>
      <c r="H83" s="14">
        <f t="shared" si="2"/>
        <v>470815</v>
      </c>
      <c r="I83" s="8" t="s">
        <v>775</v>
      </c>
      <c r="J83" s="8" t="s">
        <v>52</v>
      </c>
      <c r="K83" s="2" t="s">
        <v>52</v>
      </c>
      <c r="L83" s="2" t="s">
        <v>52</v>
      </c>
      <c r="M83" s="2" t="s">
        <v>52</v>
      </c>
      <c r="N83" s="2" t="s">
        <v>52</v>
      </c>
    </row>
    <row r="84" spans="1:14" ht="30" customHeight="1" x14ac:dyDescent="0.3">
      <c r="A84" s="8" t="s">
        <v>780</v>
      </c>
      <c r="B84" s="8" t="s">
        <v>773</v>
      </c>
      <c r="C84" s="8" t="s">
        <v>778</v>
      </c>
      <c r="D84" s="8" t="s">
        <v>105</v>
      </c>
      <c r="E84" s="14">
        <f>일위대가!F532</f>
        <v>0</v>
      </c>
      <c r="F84" s="14">
        <f>일위대가!H532</f>
        <v>20525</v>
      </c>
      <c r="G84" s="14">
        <f>일위대가!J532</f>
        <v>0</v>
      </c>
      <c r="H84" s="14">
        <f t="shared" si="2"/>
        <v>20525</v>
      </c>
      <c r="I84" s="8" t="s">
        <v>779</v>
      </c>
      <c r="J84" s="8" t="s">
        <v>52</v>
      </c>
      <c r="K84" s="2" t="s">
        <v>52</v>
      </c>
      <c r="L84" s="2" t="s">
        <v>52</v>
      </c>
      <c r="M84" s="2" t="s">
        <v>52</v>
      </c>
      <c r="N84" s="2" t="s">
        <v>52</v>
      </c>
    </row>
    <row r="85" spans="1:14" ht="30" customHeight="1" x14ac:dyDescent="0.3">
      <c r="A85" s="8" t="s">
        <v>1115</v>
      </c>
      <c r="B85" s="8" t="s">
        <v>773</v>
      </c>
      <c r="C85" s="8" t="s">
        <v>1113</v>
      </c>
      <c r="D85" s="8" t="s">
        <v>105</v>
      </c>
      <c r="E85" s="14">
        <f>일위대가!F537</f>
        <v>0</v>
      </c>
      <c r="F85" s="14">
        <f>일위대가!H537</f>
        <v>448430</v>
      </c>
      <c r="G85" s="14">
        <f>일위대가!J537</f>
        <v>0</v>
      </c>
      <c r="H85" s="14">
        <f t="shared" si="2"/>
        <v>448430</v>
      </c>
      <c r="I85" s="8" t="s">
        <v>1114</v>
      </c>
      <c r="J85" s="8" t="s">
        <v>52</v>
      </c>
      <c r="K85" s="2" t="s">
        <v>52</v>
      </c>
      <c r="L85" s="2" t="s">
        <v>52</v>
      </c>
      <c r="M85" s="2" t="s">
        <v>52</v>
      </c>
      <c r="N85" s="2" t="s">
        <v>52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537"/>
  <sheetViews>
    <sheetView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22" t="s">
        <v>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51" ht="30" customHeight="1" x14ac:dyDescent="0.3">
      <c r="A2" s="23" t="s">
        <v>2</v>
      </c>
      <c r="B2" s="23" t="s">
        <v>3</v>
      </c>
      <c r="C2" s="23" t="s">
        <v>4</v>
      </c>
      <c r="D2" s="23" t="s">
        <v>5</v>
      </c>
      <c r="E2" s="23" t="s">
        <v>6</v>
      </c>
      <c r="F2" s="23"/>
      <c r="G2" s="23" t="s">
        <v>9</v>
      </c>
      <c r="H2" s="23"/>
      <c r="I2" s="23" t="s">
        <v>10</v>
      </c>
      <c r="J2" s="23"/>
      <c r="K2" s="23" t="s">
        <v>11</v>
      </c>
      <c r="L2" s="23"/>
      <c r="M2" s="23" t="s">
        <v>12</v>
      </c>
      <c r="N2" s="25" t="s">
        <v>390</v>
      </c>
      <c r="O2" s="25" t="s">
        <v>20</v>
      </c>
      <c r="P2" s="25" t="s">
        <v>22</v>
      </c>
      <c r="Q2" s="25" t="s">
        <v>23</v>
      </c>
      <c r="R2" s="25" t="s">
        <v>24</v>
      </c>
      <c r="S2" s="25" t="s">
        <v>25</v>
      </c>
      <c r="T2" s="25" t="s">
        <v>26</v>
      </c>
      <c r="U2" s="25" t="s">
        <v>27</v>
      </c>
      <c r="V2" s="25" t="s">
        <v>28</v>
      </c>
      <c r="W2" s="25" t="s">
        <v>29</v>
      </c>
      <c r="X2" s="25" t="s">
        <v>30</v>
      </c>
      <c r="Y2" s="25" t="s">
        <v>31</v>
      </c>
      <c r="Z2" s="25" t="s">
        <v>32</v>
      </c>
      <c r="AA2" s="25" t="s">
        <v>33</v>
      </c>
      <c r="AB2" s="25" t="s">
        <v>34</v>
      </c>
      <c r="AC2" s="25" t="s">
        <v>35</v>
      </c>
      <c r="AD2" s="25" t="s">
        <v>36</v>
      </c>
      <c r="AE2" s="25" t="s">
        <v>37</v>
      </c>
      <c r="AF2" s="25" t="s">
        <v>38</v>
      </c>
      <c r="AG2" s="25" t="s">
        <v>39</v>
      </c>
      <c r="AH2" s="25" t="s">
        <v>40</v>
      </c>
      <c r="AI2" s="25" t="s">
        <v>41</v>
      </c>
      <c r="AJ2" s="25" t="s">
        <v>42</v>
      </c>
      <c r="AK2" s="25" t="s">
        <v>43</v>
      </c>
      <c r="AL2" s="25" t="s">
        <v>44</v>
      </c>
      <c r="AM2" s="25" t="s">
        <v>45</v>
      </c>
      <c r="AN2" s="25" t="s">
        <v>46</v>
      </c>
      <c r="AO2" s="25" t="s">
        <v>47</v>
      </c>
      <c r="AP2" s="25" t="s">
        <v>391</v>
      </c>
      <c r="AQ2" s="25" t="s">
        <v>392</v>
      </c>
      <c r="AR2" s="25" t="s">
        <v>393</v>
      </c>
      <c r="AS2" s="25" t="s">
        <v>394</v>
      </c>
      <c r="AT2" s="25" t="s">
        <v>395</v>
      </c>
      <c r="AU2" s="25" t="s">
        <v>396</v>
      </c>
      <c r="AV2" s="25" t="s">
        <v>48</v>
      </c>
      <c r="AW2" s="25" t="s">
        <v>397</v>
      </c>
      <c r="AX2" s="1" t="s">
        <v>389</v>
      </c>
      <c r="AY2" s="1" t="s">
        <v>21</v>
      </c>
    </row>
    <row r="3" spans="1:51" ht="30" customHeight="1" x14ac:dyDescent="0.3">
      <c r="A3" s="23"/>
      <c r="B3" s="23"/>
      <c r="C3" s="23"/>
      <c r="D3" s="23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</row>
    <row r="4" spans="1:51" ht="30" customHeight="1" x14ac:dyDescent="0.3">
      <c r="A4" s="26" t="s">
        <v>398</v>
      </c>
      <c r="B4" s="26"/>
      <c r="C4" s="26"/>
      <c r="D4" s="26"/>
      <c r="E4" s="27"/>
      <c r="F4" s="28"/>
      <c r="G4" s="27"/>
      <c r="H4" s="28"/>
      <c r="I4" s="27"/>
      <c r="J4" s="28"/>
      <c r="K4" s="27"/>
      <c r="L4" s="28"/>
      <c r="M4" s="26"/>
      <c r="N4" s="1" t="s">
        <v>63</v>
      </c>
    </row>
    <row r="5" spans="1:51" ht="30" customHeight="1" x14ac:dyDescent="0.3">
      <c r="A5" s="8" t="s">
        <v>399</v>
      </c>
      <c r="B5" s="8" t="s">
        <v>400</v>
      </c>
      <c r="C5" s="8" t="s">
        <v>100</v>
      </c>
      <c r="D5" s="9">
        <v>0.2394</v>
      </c>
      <c r="E5" s="13">
        <f>단가대비표!O47</f>
        <v>2700</v>
      </c>
      <c r="F5" s="14">
        <f t="shared" ref="F5:F11" si="0">TRUNC(E5*D5,1)</f>
        <v>646.29999999999995</v>
      </c>
      <c r="G5" s="13">
        <f>단가대비표!P47</f>
        <v>0</v>
      </c>
      <c r="H5" s="14">
        <f t="shared" ref="H5:H11" si="1">TRUNC(G5*D5,1)</f>
        <v>0</v>
      </c>
      <c r="I5" s="13">
        <f>단가대비표!V47</f>
        <v>0</v>
      </c>
      <c r="J5" s="14">
        <f t="shared" ref="J5:J11" si="2">TRUNC(I5*D5,1)</f>
        <v>0</v>
      </c>
      <c r="K5" s="13">
        <f t="shared" ref="K5:L11" si="3">TRUNC(E5+G5+I5,1)</f>
        <v>2700</v>
      </c>
      <c r="L5" s="14">
        <f t="shared" si="3"/>
        <v>646.29999999999995</v>
      </c>
      <c r="M5" s="8" t="s">
        <v>52</v>
      </c>
      <c r="N5" s="2" t="s">
        <v>63</v>
      </c>
      <c r="O5" s="2" t="s">
        <v>401</v>
      </c>
      <c r="P5" s="2" t="s">
        <v>65</v>
      </c>
      <c r="Q5" s="2" t="s">
        <v>65</v>
      </c>
      <c r="R5" s="2" t="s">
        <v>64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402</v>
      </c>
      <c r="AX5" s="2" t="s">
        <v>52</v>
      </c>
      <c r="AY5" s="2" t="s">
        <v>52</v>
      </c>
    </row>
    <row r="6" spans="1:51" ht="30" customHeight="1" x14ac:dyDescent="0.3">
      <c r="A6" s="8" t="s">
        <v>403</v>
      </c>
      <c r="B6" s="8" t="s">
        <v>404</v>
      </c>
      <c r="C6" s="8" t="s">
        <v>231</v>
      </c>
      <c r="D6" s="9">
        <v>0.06</v>
      </c>
      <c r="E6" s="13">
        <f>단가대비표!O48</f>
        <v>830</v>
      </c>
      <c r="F6" s="14">
        <f t="shared" si="0"/>
        <v>49.8</v>
      </c>
      <c r="G6" s="13">
        <f>단가대비표!P48</f>
        <v>0</v>
      </c>
      <c r="H6" s="14">
        <f t="shared" si="1"/>
        <v>0</v>
      </c>
      <c r="I6" s="13">
        <f>단가대비표!V48</f>
        <v>0</v>
      </c>
      <c r="J6" s="14">
        <f t="shared" si="2"/>
        <v>0</v>
      </c>
      <c r="K6" s="13">
        <f t="shared" si="3"/>
        <v>830</v>
      </c>
      <c r="L6" s="14">
        <f t="shared" si="3"/>
        <v>49.8</v>
      </c>
      <c r="M6" s="8" t="s">
        <v>52</v>
      </c>
      <c r="N6" s="2" t="s">
        <v>63</v>
      </c>
      <c r="O6" s="2" t="s">
        <v>405</v>
      </c>
      <c r="P6" s="2" t="s">
        <v>65</v>
      </c>
      <c r="Q6" s="2" t="s">
        <v>65</v>
      </c>
      <c r="R6" s="2" t="s">
        <v>64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406</v>
      </c>
      <c r="AX6" s="2" t="s">
        <v>52</v>
      </c>
      <c r="AY6" s="2" t="s">
        <v>52</v>
      </c>
    </row>
    <row r="7" spans="1:51" ht="30" customHeight="1" x14ac:dyDescent="0.3">
      <c r="A7" s="8" t="s">
        <v>403</v>
      </c>
      <c r="B7" s="8" t="s">
        <v>407</v>
      </c>
      <c r="C7" s="8" t="s">
        <v>231</v>
      </c>
      <c r="D7" s="9">
        <v>0.24959999999999999</v>
      </c>
      <c r="E7" s="13">
        <f>단가대비표!O49</f>
        <v>1270</v>
      </c>
      <c r="F7" s="14">
        <f t="shared" si="0"/>
        <v>316.89999999999998</v>
      </c>
      <c r="G7" s="13">
        <f>단가대비표!P49</f>
        <v>0</v>
      </c>
      <c r="H7" s="14">
        <f t="shared" si="1"/>
        <v>0</v>
      </c>
      <c r="I7" s="13">
        <f>단가대비표!V49</f>
        <v>0</v>
      </c>
      <c r="J7" s="14">
        <f t="shared" si="2"/>
        <v>0</v>
      </c>
      <c r="K7" s="13">
        <f t="shared" si="3"/>
        <v>1270</v>
      </c>
      <c r="L7" s="14">
        <f t="shared" si="3"/>
        <v>316.89999999999998</v>
      </c>
      <c r="M7" s="8" t="s">
        <v>52</v>
      </c>
      <c r="N7" s="2" t="s">
        <v>63</v>
      </c>
      <c r="O7" s="2" t="s">
        <v>408</v>
      </c>
      <c r="P7" s="2" t="s">
        <v>65</v>
      </c>
      <c r="Q7" s="2" t="s">
        <v>65</v>
      </c>
      <c r="R7" s="2" t="s">
        <v>64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409</v>
      </c>
      <c r="AX7" s="2" t="s">
        <v>52</v>
      </c>
      <c r="AY7" s="2" t="s">
        <v>52</v>
      </c>
    </row>
    <row r="8" spans="1:51" ht="30" customHeight="1" x14ac:dyDescent="0.3">
      <c r="A8" s="8" t="s">
        <v>403</v>
      </c>
      <c r="B8" s="8" t="s">
        <v>410</v>
      </c>
      <c r="C8" s="8" t="s">
        <v>231</v>
      </c>
      <c r="D8" s="9">
        <v>3.5999999999999999E-3</v>
      </c>
      <c r="E8" s="13">
        <f>단가대비표!O50</f>
        <v>2470</v>
      </c>
      <c r="F8" s="14">
        <f t="shared" si="0"/>
        <v>8.8000000000000007</v>
      </c>
      <c r="G8" s="13">
        <f>단가대비표!P50</f>
        <v>0</v>
      </c>
      <c r="H8" s="14">
        <f t="shared" si="1"/>
        <v>0</v>
      </c>
      <c r="I8" s="13">
        <f>단가대비표!V50</f>
        <v>0</v>
      </c>
      <c r="J8" s="14">
        <f t="shared" si="2"/>
        <v>0</v>
      </c>
      <c r="K8" s="13">
        <f t="shared" si="3"/>
        <v>2470</v>
      </c>
      <c r="L8" s="14">
        <f t="shared" si="3"/>
        <v>8.8000000000000007</v>
      </c>
      <c r="M8" s="8" t="s">
        <v>52</v>
      </c>
      <c r="N8" s="2" t="s">
        <v>63</v>
      </c>
      <c r="O8" s="2" t="s">
        <v>411</v>
      </c>
      <c r="P8" s="2" t="s">
        <v>65</v>
      </c>
      <c r="Q8" s="2" t="s">
        <v>65</v>
      </c>
      <c r="R8" s="2" t="s">
        <v>64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412</v>
      </c>
      <c r="AX8" s="2" t="s">
        <v>52</v>
      </c>
      <c r="AY8" s="2" t="s">
        <v>52</v>
      </c>
    </row>
    <row r="9" spans="1:51" ht="30" customHeight="1" x14ac:dyDescent="0.3">
      <c r="A9" s="8" t="s">
        <v>403</v>
      </c>
      <c r="B9" s="8" t="s">
        <v>413</v>
      </c>
      <c r="C9" s="8" t="s">
        <v>231</v>
      </c>
      <c r="D9" s="9">
        <v>0.04</v>
      </c>
      <c r="E9" s="13">
        <f>단가대비표!O51</f>
        <v>900</v>
      </c>
      <c r="F9" s="14">
        <f t="shared" si="0"/>
        <v>36</v>
      </c>
      <c r="G9" s="13">
        <f>단가대비표!P51</f>
        <v>0</v>
      </c>
      <c r="H9" s="14">
        <f t="shared" si="1"/>
        <v>0</v>
      </c>
      <c r="I9" s="13">
        <f>단가대비표!V51</f>
        <v>0</v>
      </c>
      <c r="J9" s="14">
        <f t="shared" si="2"/>
        <v>0</v>
      </c>
      <c r="K9" s="13">
        <f t="shared" si="3"/>
        <v>900</v>
      </c>
      <c r="L9" s="14">
        <f t="shared" si="3"/>
        <v>36</v>
      </c>
      <c r="M9" s="8" t="s">
        <v>52</v>
      </c>
      <c r="N9" s="2" t="s">
        <v>63</v>
      </c>
      <c r="O9" s="2" t="s">
        <v>414</v>
      </c>
      <c r="P9" s="2" t="s">
        <v>65</v>
      </c>
      <c r="Q9" s="2" t="s">
        <v>65</v>
      </c>
      <c r="R9" s="2" t="s">
        <v>64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415</v>
      </c>
      <c r="AX9" s="2" t="s">
        <v>52</v>
      </c>
      <c r="AY9" s="2" t="s">
        <v>52</v>
      </c>
    </row>
    <row r="10" spans="1:51" ht="30" customHeight="1" x14ac:dyDescent="0.3">
      <c r="A10" s="8" t="s">
        <v>416</v>
      </c>
      <c r="B10" s="8" t="s">
        <v>417</v>
      </c>
      <c r="C10" s="8" t="s">
        <v>418</v>
      </c>
      <c r="D10" s="9">
        <v>7.0000000000000001E-3</v>
      </c>
      <c r="E10" s="13">
        <f>단가대비표!O17</f>
        <v>26350</v>
      </c>
      <c r="F10" s="14">
        <f t="shared" si="0"/>
        <v>184.4</v>
      </c>
      <c r="G10" s="13">
        <f>단가대비표!P17</f>
        <v>0</v>
      </c>
      <c r="H10" s="14">
        <f t="shared" si="1"/>
        <v>0</v>
      </c>
      <c r="I10" s="13">
        <f>단가대비표!V17</f>
        <v>0</v>
      </c>
      <c r="J10" s="14">
        <f t="shared" si="2"/>
        <v>0</v>
      </c>
      <c r="K10" s="13">
        <f t="shared" si="3"/>
        <v>26350</v>
      </c>
      <c r="L10" s="14">
        <f t="shared" si="3"/>
        <v>184.4</v>
      </c>
      <c r="M10" s="8" t="s">
        <v>52</v>
      </c>
      <c r="N10" s="2" t="s">
        <v>63</v>
      </c>
      <c r="O10" s="2" t="s">
        <v>419</v>
      </c>
      <c r="P10" s="2" t="s">
        <v>65</v>
      </c>
      <c r="Q10" s="2" t="s">
        <v>65</v>
      </c>
      <c r="R10" s="2" t="s">
        <v>64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420</v>
      </c>
      <c r="AX10" s="2" t="s">
        <v>52</v>
      </c>
      <c r="AY10" s="2" t="s">
        <v>52</v>
      </c>
    </row>
    <row r="11" spans="1:51" ht="30" customHeight="1" x14ac:dyDescent="0.3">
      <c r="A11" s="8" t="s">
        <v>421</v>
      </c>
      <c r="B11" s="8" t="s">
        <v>422</v>
      </c>
      <c r="C11" s="8" t="s">
        <v>77</v>
      </c>
      <c r="D11" s="9">
        <v>1.3</v>
      </c>
      <c r="E11" s="13">
        <f>일위대가목록!E43</f>
        <v>0</v>
      </c>
      <c r="F11" s="14">
        <f t="shared" si="0"/>
        <v>0</v>
      </c>
      <c r="G11" s="13">
        <f>일위대가목록!F43</f>
        <v>11060</v>
      </c>
      <c r="H11" s="14">
        <f t="shared" si="1"/>
        <v>14378</v>
      </c>
      <c r="I11" s="13">
        <f>일위대가목록!G43</f>
        <v>221</v>
      </c>
      <c r="J11" s="14">
        <f t="shared" si="2"/>
        <v>287.3</v>
      </c>
      <c r="K11" s="13">
        <f t="shared" si="3"/>
        <v>11281</v>
      </c>
      <c r="L11" s="14">
        <f t="shared" si="3"/>
        <v>14665.3</v>
      </c>
      <c r="M11" s="8" t="s">
        <v>423</v>
      </c>
      <c r="N11" s="2" t="s">
        <v>63</v>
      </c>
      <c r="O11" s="2" t="s">
        <v>424</v>
      </c>
      <c r="P11" s="2" t="s">
        <v>64</v>
      </c>
      <c r="Q11" s="2" t="s">
        <v>65</v>
      </c>
      <c r="R11" s="2" t="s">
        <v>65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52</v>
      </c>
      <c r="AW11" s="2" t="s">
        <v>425</v>
      </c>
      <c r="AX11" s="2" t="s">
        <v>52</v>
      </c>
      <c r="AY11" s="2" t="s">
        <v>52</v>
      </c>
    </row>
    <row r="12" spans="1:51" ht="30" customHeight="1" x14ac:dyDescent="0.3">
      <c r="A12" s="8" t="s">
        <v>426</v>
      </c>
      <c r="B12" s="8" t="s">
        <v>52</v>
      </c>
      <c r="C12" s="8" t="s">
        <v>52</v>
      </c>
      <c r="D12" s="9"/>
      <c r="E12" s="13"/>
      <c r="F12" s="14">
        <f>TRUNC(SUMIF(N5:N11, N4, F5:F11),0)</f>
        <v>1242</v>
      </c>
      <c r="G12" s="13"/>
      <c r="H12" s="14">
        <f>TRUNC(SUMIF(N5:N11, N4, H5:H11),0)</f>
        <v>14378</v>
      </c>
      <c r="I12" s="13"/>
      <c r="J12" s="14">
        <f>TRUNC(SUMIF(N5:N11, N4, J5:J11),0)</f>
        <v>287</v>
      </c>
      <c r="K12" s="13"/>
      <c r="L12" s="14">
        <f>F12+H12+J12</f>
        <v>15907</v>
      </c>
      <c r="M12" s="8" t="s">
        <v>52</v>
      </c>
      <c r="N12" s="2" t="s">
        <v>95</v>
      </c>
      <c r="O12" s="2" t="s">
        <v>95</v>
      </c>
      <c r="P12" s="2" t="s">
        <v>52</v>
      </c>
      <c r="Q12" s="2" t="s">
        <v>52</v>
      </c>
      <c r="R12" s="2" t="s">
        <v>52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52</v>
      </c>
      <c r="AX12" s="2" t="s">
        <v>52</v>
      </c>
      <c r="AY12" s="2" t="s">
        <v>52</v>
      </c>
    </row>
    <row r="13" spans="1:51" ht="30" customHeight="1" x14ac:dyDescent="0.3">
      <c r="A13" s="9"/>
      <c r="B13" s="9"/>
      <c r="C13" s="9"/>
      <c r="D13" s="9"/>
      <c r="E13" s="13"/>
      <c r="F13" s="14"/>
      <c r="G13" s="13"/>
      <c r="H13" s="14"/>
      <c r="I13" s="13"/>
      <c r="J13" s="14"/>
      <c r="K13" s="13"/>
      <c r="L13" s="14"/>
      <c r="M13" s="9"/>
    </row>
    <row r="14" spans="1:51" ht="30" customHeight="1" x14ac:dyDescent="0.3">
      <c r="A14" s="26" t="s">
        <v>427</v>
      </c>
      <c r="B14" s="26"/>
      <c r="C14" s="26"/>
      <c r="D14" s="26"/>
      <c r="E14" s="27"/>
      <c r="F14" s="28"/>
      <c r="G14" s="27"/>
      <c r="H14" s="28"/>
      <c r="I14" s="27"/>
      <c r="J14" s="28"/>
      <c r="K14" s="27"/>
      <c r="L14" s="28"/>
      <c r="M14" s="26"/>
      <c r="N14" s="1" t="s">
        <v>69</v>
      </c>
    </row>
    <row r="15" spans="1:51" ht="30" customHeight="1" x14ac:dyDescent="0.3">
      <c r="A15" s="8" t="s">
        <v>399</v>
      </c>
      <c r="B15" s="8" t="s">
        <v>400</v>
      </c>
      <c r="C15" s="8" t="s">
        <v>100</v>
      </c>
      <c r="D15" s="9">
        <v>0.2394</v>
      </c>
      <c r="E15" s="13">
        <f>단가대비표!O47</f>
        <v>2700</v>
      </c>
      <c r="F15" s="14">
        <f t="shared" ref="F15:F21" si="4">TRUNC(E15*D15,1)</f>
        <v>646.29999999999995</v>
      </c>
      <c r="G15" s="13">
        <f>단가대비표!P47</f>
        <v>0</v>
      </c>
      <c r="H15" s="14">
        <f t="shared" ref="H15:H21" si="5">TRUNC(G15*D15,1)</f>
        <v>0</v>
      </c>
      <c r="I15" s="13">
        <f>단가대비표!V47</f>
        <v>0</v>
      </c>
      <c r="J15" s="14">
        <f t="shared" ref="J15:J21" si="6">TRUNC(I15*D15,1)</f>
        <v>0</v>
      </c>
      <c r="K15" s="13">
        <f t="shared" ref="K15:L21" si="7">TRUNC(E15+G15+I15,1)</f>
        <v>2700</v>
      </c>
      <c r="L15" s="14">
        <f t="shared" si="7"/>
        <v>646.29999999999995</v>
      </c>
      <c r="M15" s="8" t="s">
        <v>52</v>
      </c>
      <c r="N15" s="2" t="s">
        <v>69</v>
      </c>
      <c r="O15" s="2" t="s">
        <v>401</v>
      </c>
      <c r="P15" s="2" t="s">
        <v>65</v>
      </c>
      <c r="Q15" s="2" t="s">
        <v>65</v>
      </c>
      <c r="R15" s="2" t="s">
        <v>64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428</v>
      </c>
      <c r="AX15" s="2" t="s">
        <v>52</v>
      </c>
      <c r="AY15" s="2" t="s">
        <v>52</v>
      </c>
    </row>
    <row r="16" spans="1:51" ht="30" customHeight="1" x14ac:dyDescent="0.3">
      <c r="A16" s="8" t="s">
        <v>403</v>
      </c>
      <c r="B16" s="8" t="s">
        <v>404</v>
      </c>
      <c r="C16" s="8" t="s">
        <v>231</v>
      </c>
      <c r="D16" s="9">
        <v>0.06</v>
      </c>
      <c r="E16" s="13">
        <f>단가대비표!O48</f>
        <v>830</v>
      </c>
      <c r="F16" s="14">
        <f t="shared" si="4"/>
        <v>49.8</v>
      </c>
      <c r="G16" s="13">
        <f>단가대비표!P48</f>
        <v>0</v>
      </c>
      <c r="H16" s="14">
        <f t="shared" si="5"/>
        <v>0</v>
      </c>
      <c r="I16" s="13">
        <f>단가대비표!V48</f>
        <v>0</v>
      </c>
      <c r="J16" s="14">
        <f t="shared" si="6"/>
        <v>0</v>
      </c>
      <c r="K16" s="13">
        <f t="shared" si="7"/>
        <v>830</v>
      </c>
      <c r="L16" s="14">
        <f t="shared" si="7"/>
        <v>49.8</v>
      </c>
      <c r="M16" s="8" t="s">
        <v>52</v>
      </c>
      <c r="N16" s="2" t="s">
        <v>69</v>
      </c>
      <c r="O16" s="2" t="s">
        <v>405</v>
      </c>
      <c r="P16" s="2" t="s">
        <v>65</v>
      </c>
      <c r="Q16" s="2" t="s">
        <v>65</v>
      </c>
      <c r="R16" s="2" t="s">
        <v>64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429</v>
      </c>
      <c r="AX16" s="2" t="s">
        <v>52</v>
      </c>
      <c r="AY16" s="2" t="s">
        <v>52</v>
      </c>
    </row>
    <row r="17" spans="1:51" ht="30" customHeight="1" x14ac:dyDescent="0.3">
      <c r="A17" s="8" t="s">
        <v>403</v>
      </c>
      <c r="B17" s="8" t="s">
        <v>407</v>
      </c>
      <c r="C17" s="8" t="s">
        <v>231</v>
      </c>
      <c r="D17" s="9">
        <v>0.24959999999999999</v>
      </c>
      <c r="E17" s="13">
        <f>단가대비표!O49</f>
        <v>1270</v>
      </c>
      <c r="F17" s="14">
        <f t="shared" si="4"/>
        <v>316.89999999999998</v>
      </c>
      <c r="G17" s="13">
        <f>단가대비표!P49</f>
        <v>0</v>
      </c>
      <c r="H17" s="14">
        <f t="shared" si="5"/>
        <v>0</v>
      </c>
      <c r="I17" s="13">
        <f>단가대비표!V49</f>
        <v>0</v>
      </c>
      <c r="J17" s="14">
        <f t="shared" si="6"/>
        <v>0</v>
      </c>
      <c r="K17" s="13">
        <f t="shared" si="7"/>
        <v>1270</v>
      </c>
      <c r="L17" s="14">
        <f t="shared" si="7"/>
        <v>316.89999999999998</v>
      </c>
      <c r="M17" s="8" t="s">
        <v>52</v>
      </c>
      <c r="N17" s="2" t="s">
        <v>69</v>
      </c>
      <c r="O17" s="2" t="s">
        <v>408</v>
      </c>
      <c r="P17" s="2" t="s">
        <v>65</v>
      </c>
      <c r="Q17" s="2" t="s">
        <v>65</v>
      </c>
      <c r="R17" s="2" t="s">
        <v>64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2" t="s">
        <v>52</v>
      </c>
      <c r="AW17" s="2" t="s">
        <v>430</v>
      </c>
      <c r="AX17" s="2" t="s">
        <v>52</v>
      </c>
      <c r="AY17" s="2" t="s">
        <v>52</v>
      </c>
    </row>
    <row r="18" spans="1:51" ht="30" customHeight="1" x14ac:dyDescent="0.3">
      <c r="A18" s="8" t="s">
        <v>403</v>
      </c>
      <c r="B18" s="8" t="s">
        <v>410</v>
      </c>
      <c r="C18" s="8" t="s">
        <v>231</v>
      </c>
      <c r="D18" s="9">
        <v>3.5999999999999999E-3</v>
      </c>
      <c r="E18" s="13">
        <f>단가대비표!O50</f>
        <v>2470</v>
      </c>
      <c r="F18" s="14">
        <f t="shared" si="4"/>
        <v>8.8000000000000007</v>
      </c>
      <c r="G18" s="13">
        <f>단가대비표!P50</f>
        <v>0</v>
      </c>
      <c r="H18" s="14">
        <f t="shared" si="5"/>
        <v>0</v>
      </c>
      <c r="I18" s="13">
        <f>단가대비표!V50</f>
        <v>0</v>
      </c>
      <c r="J18" s="14">
        <f t="shared" si="6"/>
        <v>0</v>
      </c>
      <c r="K18" s="13">
        <f t="shared" si="7"/>
        <v>2470</v>
      </c>
      <c r="L18" s="14">
        <f t="shared" si="7"/>
        <v>8.8000000000000007</v>
      </c>
      <c r="M18" s="8" t="s">
        <v>52</v>
      </c>
      <c r="N18" s="2" t="s">
        <v>69</v>
      </c>
      <c r="O18" s="2" t="s">
        <v>411</v>
      </c>
      <c r="P18" s="2" t="s">
        <v>65</v>
      </c>
      <c r="Q18" s="2" t="s">
        <v>65</v>
      </c>
      <c r="R18" s="2" t="s">
        <v>64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52</v>
      </c>
      <c r="AW18" s="2" t="s">
        <v>431</v>
      </c>
      <c r="AX18" s="2" t="s">
        <v>52</v>
      </c>
      <c r="AY18" s="2" t="s">
        <v>52</v>
      </c>
    </row>
    <row r="19" spans="1:51" ht="30" customHeight="1" x14ac:dyDescent="0.3">
      <c r="A19" s="8" t="s">
        <v>403</v>
      </c>
      <c r="B19" s="8" t="s">
        <v>413</v>
      </c>
      <c r="C19" s="8" t="s">
        <v>231</v>
      </c>
      <c r="D19" s="9">
        <v>0.04</v>
      </c>
      <c r="E19" s="13">
        <f>단가대비표!O51</f>
        <v>900</v>
      </c>
      <c r="F19" s="14">
        <f t="shared" si="4"/>
        <v>36</v>
      </c>
      <c r="G19" s="13">
        <f>단가대비표!P51</f>
        <v>0</v>
      </c>
      <c r="H19" s="14">
        <f t="shared" si="5"/>
        <v>0</v>
      </c>
      <c r="I19" s="13">
        <f>단가대비표!V51</f>
        <v>0</v>
      </c>
      <c r="J19" s="14">
        <f t="shared" si="6"/>
        <v>0</v>
      </c>
      <c r="K19" s="13">
        <f t="shared" si="7"/>
        <v>900</v>
      </c>
      <c r="L19" s="14">
        <f t="shared" si="7"/>
        <v>36</v>
      </c>
      <c r="M19" s="8" t="s">
        <v>52</v>
      </c>
      <c r="N19" s="2" t="s">
        <v>69</v>
      </c>
      <c r="O19" s="2" t="s">
        <v>414</v>
      </c>
      <c r="P19" s="2" t="s">
        <v>65</v>
      </c>
      <c r="Q19" s="2" t="s">
        <v>65</v>
      </c>
      <c r="R19" s="2" t="s">
        <v>64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432</v>
      </c>
      <c r="AX19" s="2" t="s">
        <v>52</v>
      </c>
      <c r="AY19" s="2" t="s">
        <v>52</v>
      </c>
    </row>
    <row r="20" spans="1:51" ht="30" customHeight="1" x14ac:dyDescent="0.3">
      <c r="A20" s="8" t="s">
        <v>416</v>
      </c>
      <c r="B20" s="8" t="s">
        <v>417</v>
      </c>
      <c r="C20" s="8" t="s">
        <v>418</v>
      </c>
      <c r="D20" s="9">
        <v>7.0000000000000001E-3</v>
      </c>
      <c r="E20" s="13">
        <f>단가대비표!O17</f>
        <v>26350</v>
      </c>
      <c r="F20" s="14">
        <f t="shared" si="4"/>
        <v>184.4</v>
      </c>
      <c r="G20" s="13">
        <f>단가대비표!P17</f>
        <v>0</v>
      </c>
      <c r="H20" s="14">
        <f t="shared" si="5"/>
        <v>0</v>
      </c>
      <c r="I20" s="13">
        <f>단가대비표!V17</f>
        <v>0</v>
      </c>
      <c r="J20" s="14">
        <f t="shared" si="6"/>
        <v>0</v>
      </c>
      <c r="K20" s="13">
        <f t="shared" si="7"/>
        <v>26350</v>
      </c>
      <c r="L20" s="14">
        <f t="shared" si="7"/>
        <v>184.4</v>
      </c>
      <c r="M20" s="8" t="s">
        <v>52</v>
      </c>
      <c r="N20" s="2" t="s">
        <v>69</v>
      </c>
      <c r="O20" s="2" t="s">
        <v>419</v>
      </c>
      <c r="P20" s="2" t="s">
        <v>65</v>
      </c>
      <c r="Q20" s="2" t="s">
        <v>65</v>
      </c>
      <c r="R20" s="2" t="s">
        <v>64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433</v>
      </c>
      <c r="AX20" s="2" t="s">
        <v>52</v>
      </c>
      <c r="AY20" s="2" t="s">
        <v>52</v>
      </c>
    </row>
    <row r="21" spans="1:51" ht="30" customHeight="1" x14ac:dyDescent="0.3">
      <c r="A21" s="8" t="s">
        <v>421</v>
      </c>
      <c r="B21" s="8" t="s">
        <v>434</v>
      </c>
      <c r="C21" s="8" t="s">
        <v>77</v>
      </c>
      <c r="D21" s="9">
        <v>1.3</v>
      </c>
      <c r="E21" s="13">
        <f>일위대가목록!E44</f>
        <v>0</v>
      </c>
      <c r="F21" s="14">
        <f t="shared" si="4"/>
        <v>0</v>
      </c>
      <c r="G21" s="13">
        <f>일위대가목록!F44</f>
        <v>12861</v>
      </c>
      <c r="H21" s="14">
        <f t="shared" si="5"/>
        <v>16719.3</v>
      </c>
      <c r="I21" s="13">
        <f>일위대가목록!G44</f>
        <v>257</v>
      </c>
      <c r="J21" s="14">
        <f t="shared" si="6"/>
        <v>334.1</v>
      </c>
      <c r="K21" s="13">
        <f t="shared" si="7"/>
        <v>13118</v>
      </c>
      <c r="L21" s="14">
        <f t="shared" si="7"/>
        <v>17053.400000000001</v>
      </c>
      <c r="M21" s="8" t="s">
        <v>435</v>
      </c>
      <c r="N21" s="2" t="s">
        <v>69</v>
      </c>
      <c r="O21" s="2" t="s">
        <v>436</v>
      </c>
      <c r="P21" s="2" t="s">
        <v>64</v>
      </c>
      <c r="Q21" s="2" t="s">
        <v>65</v>
      </c>
      <c r="R21" s="2" t="s">
        <v>65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437</v>
      </c>
      <c r="AX21" s="2" t="s">
        <v>52</v>
      </c>
      <c r="AY21" s="2" t="s">
        <v>52</v>
      </c>
    </row>
    <row r="22" spans="1:51" ht="30" customHeight="1" x14ac:dyDescent="0.3">
      <c r="A22" s="8" t="s">
        <v>426</v>
      </c>
      <c r="B22" s="8" t="s">
        <v>52</v>
      </c>
      <c r="C22" s="8" t="s">
        <v>52</v>
      </c>
      <c r="D22" s="9"/>
      <c r="E22" s="13"/>
      <c r="F22" s="14">
        <f>TRUNC(SUMIF(N15:N21, N14, F15:F21),0)</f>
        <v>1242</v>
      </c>
      <c r="G22" s="13"/>
      <c r="H22" s="14">
        <f>TRUNC(SUMIF(N15:N21, N14, H15:H21),0)</f>
        <v>16719</v>
      </c>
      <c r="I22" s="13"/>
      <c r="J22" s="14">
        <f>TRUNC(SUMIF(N15:N21, N14, J15:J21),0)</f>
        <v>334</v>
      </c>
      <c r="K22" s="13"/>
      <c r="L22" s="14">
        <f>F22+H22+J22</f>
        <v>18295</v>
      </c>
      <c r="M22" s="8" t="s">
        <v>52</v>
      </c>
      <c r="N22" s="2" t="s">
        <v>95</v>
      </c>
      <c r="O22" s="2" t="s">
        <v>95</v>
      </c>
      <c r="P22" s="2" t="s">
        <v>52</v>
      </c>
      <c r="Q22" s="2" t="s">
        <v>52</v>
      </c>
      <c r="R22" s="2" t="s">
        <v>52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52</v>
      </c>
      <c r="AX22" s="2" t="s">
        <v>52</v>
      </c>
      <c r="AY22" s="2" t="s">
        <v>52</v>
      </c>
    </row>
    <row r="23" spans="1:51" ht="30" customHeight="1" x14ac:dyDescent="0.3">
      <c r="A23" s="9"/>
      <c r="B23" s="9"/>
      <c r="C23" s="9"/>
      <c r="D23" s="9"/>
      <c r="E23" s="13"/>
      <c r="F23" s="14"/>
      <c r="G23" s="13"/>
      <c r="H23" s="14"/>
      <c r="I23" s="13"/>
      <c r="J23" s="14"/>
      <c r="K23" s="13"/>
      <c r="L23" s="14"/>
      <c r="M23" s="9"/>
    </row>
    <row r="24" spans="1:51" ht="30" customHeight="1" x14ac:dyDescent="0.3">
      <c r="A24" s="26" t="s">
        <v>438</v>
      </c>
      <c r="B24" s="26"/>
      <c r="C24" s="26"/>
      <c r="D24" s="26"/>
      <c r="E24" s="27"/>
      <c r="F24" s="28"/>
      <c r="G24" s="27"/>
      <c r="H24" s="28"/>
      <c r="I24" s="27"/>
      <c r="J24" s="28"/>
      <c r="K24" s="27"/>
      <c r="L24" s="28"/>
      <c r="M24" s="26"/>
      <c r="N24" s="1" t="s">
        <v>73</v>
      </c>
    </row>
    <row r="25" spans="1:51" ht="30" customHeight="1" x14ac:dyDescent="0.3">
      <c r="A25" s="8" t="s">
        <v>399</v>
      </c>
      <c r="B25" s="8" t="s">
        <v>400</v>
      </c>
      <c r="C25" s="8" t="s">
        <v>100</v>
      </c>
      <c r="D25" s="9">
        <v>0.2394</v>
      </c>
      <c r="E25" s="13">
        <f>단가대비표!O47</f>
        <v>2700</v>
      </c>
      <c r="F25" s="14">
        <f t="shared" ref="F25:F31" si="8">TRUNC(E25*D25,1)</f>
        <v>646.29999999999995</v>
      </c>
      <c r="G25" s="13">
        <f>단가대비표!P47</f>
        <v>0</v>
      </c>
      <c r="H25" s="14">
        <f t="shared" ref="H25:H31" si="9">TRUNC(G25*D25,1)</f>
        <v>0</v>
      </c>
      <c r="I25" s="13">
        <f>단가대비표!V47</f>
        <v>0</v>
      </c>
      <c r="J25" s="14">
        <f t="shared" ref="J25:J31" si="10">TRUNC(I25*D25,1)</f>
        <v>0</v>
      </c>
      <c r="K25" s="13">
        <f t="shared" ref="K25:L31" si="11">TRUNC(E25+G25+I25,1)</f>
        <v>2700</v>
      </c>
      <c r="L25" s="14">
        <f t="shared" si="11"/>
        <v>646.29999999999995</v>
      </c>
      <c r="M25" s="8" t="s">
        <v>52</v>
      </c>
      <c r="N25" s="2" t="s">
        <v>73</v>
      </c>
      <c r="O25" s="2" t="s">
        <v>401</v>
      </c>
      <c r="P25" s="2" t="s">
        <v>65</v>
      </c>
      <c r="Q25" s="2" t="s">
        <v>65</v>
      </c>
      <c r="R25" s="2" t="s">
        <v>64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439</v>
      </c>
      <c r="AX25" s="2" t="s">
        <v>52</v>
      </c>
      <c r="AY25" s="2" t="s">
        <v>52</v>
      </c>
    </row>
    <row r="26" spans="1:51" ht="30" customHeight="1" x14ac:dyDescent="0.3">
      <c r="A26" s="8" t="s">
        <v>403</v>
      </c>
      <c r="B26" s="8" t="s">
        <v>404</v>
      </c>
      <c r="C26" s="8" t="s">
        <v>231</v>
      </c>
      <c r="D26" s="9">
        <v>0.06</v>
      </c>
      <c r="E26" s="13">
        <f>단가대비표!O48</f>
        <v>830</v>
      </c>
      <c r="F26" s="14">
        <f t="shared" si="8"/>
        <v>49.8</v>
      </c>
      <c r="G26" s="13">
        <f>단가대비표!P48</f>
        <v>0</v>
      </c>
      <c r="H26" s="14">
        <f t="shared" si="9"/>
        <v>0</v>
      </c>
      <c r="I26" s="13">
        <f>단가대비표!V48</f>
        <v>0</v>
      </c>
      <c r="J26" s="14">
        <f t="shared" si="10"/>
        <v>0</v>
      </c>
      <c r="K26" s="13">
        <f t="shared" si="11"/>
        <v>830</v>
      </c>
      <c r="L26" s="14">
        <f t="shared" si="11"/>
        <v>49.8</v>
      </c>
      <c r="M26" s="8" t="s">
        <v>52</v>
      </c>
      <c r="N26" s="2" t="s">
        <v>73</v>
      </c>
      <c r="O26" s="2" t="s">
        <v>405</v>
      </c>
      <c r="P26" s="2" t="s">
        <v>65</v>
      </c>
      <c r="Q26" s="2" t="s">
        <v>65</v>
      </c>
      <c r="R26" s="2" t="s">
        <v>64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440</v>
      </c>
      <c r="AX26" s="2" t="s">
        <v>52</v>
      </c>
      <c r="AY26" s="2" t="s">
        <v>52</v>
      </c>
    </row>
    <row r="27" spans="1:51" ht="30" customHeight="1" x14ac:dyDescent="0.3">
      <c r="A27" s="8" t="s">
        <v>403</v>
      </c>
      <c r="B27" s="8" t="s">
        <v>407</v>
      </c>
      <c r="C27" s="8" t="s">
        <v>231</v>
      </c>
      <c r="D27" s="9">
        <v>0.24959999999999999</v>
      </c>
      <c r="E27" s="13">
        <f>단가대비표!O49</f>
        <v>1270</v>
      </c>
      <c r="F27" s="14">
        <f t="shared" si="8"/>
        <v>316.89999999999998</v>
      </c>
      <c r="G27" s="13">
        <f>단가대비표!P49</f>
        <v>0</v>
      </c>
      <c r="H27" s="14">
        <f t="shared" si="9"/>
        <v>0</v>
      </c>
      <c r="I27" s="13">
        <f>단가대비표!V49</f>
        <v>0</v>
      </c>
      <c r="J27" s="14">
        <f t="shared" si="10"/>
        <v>0</v>
      </c>
      <c r="K27" s="13">
        <f t="shared" si="11"/>
        <v>1270</v>
      </c>
      <c r="L27" s="14">
        <f t="shared" si="11"/>
        <v>316.89999999999998</v>
      </c>
      <c r="M27" s="8" t="s">
        <v>52</v>
      </c>
      <c r="N27" s="2" t="s">
        <v>73</v>
      </c>
      <c r="O27" s="2" t="s">
        <v>408</v>
      </c>
      <c r="P27" s="2" t="s">
        <v>65</v>
      </c>
      <c r="Q27" s="2" t="s">
        <v>65</v>
      </c>
      <c r="R27" s="2" t="s">
        <v>64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441</v>
      </c>
      <c r="AX27" s="2" t="s">
        <v>52</v>
      </c>
      <c r="AY27" s="2" t="s">
        <v>52</v>
      </c>
    </row>
    <row r="28" spans="1:51" ht="30" customHeight="1" x14ac:dyDescent="0.3">
      <c r="A28" s="8" t="s">
        <v>403</v>
      </c>
      <c r="B28" s="8" t="s">
        <v>410</v>
      </c>
      <c r="C28" s="8" t="s">
        <v>231</v>
      </c>
      <c r="D28" s="9">
        <v>3.5999999999999999E-3</v>
      </c>
      <c r="E28" s="13">
        <f>단가대비표!O50</f>
        <v>2470</v>
      </c>
      <c r="F28" s="14">
        <f t="shared" si="8"/>
        <v>8.8000000000000007</v>
      </c>
      <c r="G28" s="13">
        <f>단가대비표!P50</f>
        <v>0</v>
      </c>
      <c r="H28" s="14">
        <f t="shared" si="9"/>
        <v>0</v>
      </c>
      <c r="I28" s="13">
        <f>단가대비표!V50</f>
        <v>0</v>
      </c>
      <c r="J28" s="14">
        <f t="shared" si="10"/>
        <v>0</v>
      </c>
      <c r="K28" s="13">
        <f t="shared" si="11"/>
        <v>2470</v>
      </c>
      <c r="L28" s="14">
        <f t="shared" si="11"/>
        <v>8.8000000000000007</v>
      </c>
      <c r="M28" s="8" t="s">
        <v>52</v>
      </c>
      <c r="N28" s="2" t="s">
        <v>73</v>
      </c>
      <c r="O28" s="2" t="s">
        <v>411</v>
      </c>
      <c r="P28" s="2" t="s">
        <v>65</v>
      </c>
      <c r="Q28" s="2" t="s">
        <v>65</v>
      </c>
      <c r="R28" s="2" t="s">
        <v>64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442</v>
      </c>
      <c r="AX28" s="2" t="s">
        <v>52</v>
      </c>
      <c r="AY28" s="2" t="s">
        <v>52</v>
      </c>
    </row>
    <row r="29" spans="1:51" ht="30" customHeight="1" x14ac:dyDescent="0.3">
      <c r="A29" s="8" t="s">
        <v>403</v>
      </c>
      <c r="B29" s="8" t="s">
        <v>413</v>
      </c>
      <c r="C29" s="8" t="s">
        <v>231</v>
      </c>
      <c r="D29" s="9">
        <v>0.04</v>
      </c>
      <c r="E29" s="13">
        <f>단가대비표!O51</f>
        <v>900</v>
      </c>
      <c r="F29" s="14">
        <f t="shared" si="8"/>
        <v>36</v>
      </c>
      <c r="G29" s="13">
        <f>단가대비표!P51</f>
        <v>0</v>
      </c>
      <c r="H29" s="14">
        <f t="shared" si="9"/>
        <v>0</v>
      </c>
      <c r="I29" s="13">
        <f>단가대비표!V51</f>
        <v>0</v>
      </c>
      <c r="J29" s="14">
        <f t="shared" si="10"/>
        <v>0</v>
      </c>
      <c r="K29" s="13">
        <f t="shared" si="11"/>
        <v>900</v>
      </c>
      <c r="L29" s="14">
        <f t="shared" si="11"/>
        <v>36</v>
      </c>
      <c r="M29" s="8" t="s">
        <v>52</v>
      </c>
      <c r="N29" s="2" t="s">
        <v>73</v>
      </c>
      <c r="O29" s="2" t="s">
        <v>414</v>
      </c>
      <c r="P29" s="2" t="s">
        <v>65</v>
      </c>
      <c r="Q29" s="2" t="s">
        <v>65</v>
      </c>
      <c r="R29" s="2" t="s">
        <v>64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443</v>
      </c>
      <c r="AX29" s="2" t="s">
        <v>52</v>
      </c>
      <c r="AY29" s="2" t="s">
        <v>52</v>
      </c>
    </row>
    <row r="30" spans="1:51" ht="30" customHeight="1" x14ac:dyDescent="0.3">
      <c r="A30" s="8" t="s">
        <v>416</v>
      </c>
      <c r="B30" s="8" t="s">
        <v>417</v>
      </c>
      <c r="C30" s="8" t="s">
        <v>418</v>
      </c>
      <c r="D30" s="9">
        <v>7.0000000000000001E-3</v>
      </c>
      <c r="E30" s="13">
        <f>단가대비표!O17</f>
        <v>26350</v>
      </c>
      <c r="F30" s="14">
        <f t="shared" si="8"/>
        <v>184.4</v>
      </c>
      <c r="G30" s="13">
        <f>단가대비표!P17</f>
        <v>0</v>
      </c>
      <c r="H30" s="14">
        <f t="shared" si="9"/>
        <v>0</v>
      </c>
      <c r="I30" s="13">
        <f>단가대비표!V17</f>
        <v>0</v>
      </c>
      <c r="J30" s="14">
        <f t="shared" si="10"/>
        <v>0</v>
      </c>
      <c r="K30" s="13">
        <f t="shared" si="11"/>
        <v>26350</v>
      </c>
      <c r="L30" s="14">
        <f t="shared" si="11"/>
        <v>184.4</v>
      </c>
      <c r="M30" s="8" t="s">
        <v>52</v>
      </c>
      <c r="N30" s="2" t="s">
        <v>73</v>
      </c>
      <c r="O30" s="2" t="s">
        <v>419</v>
      </c>
      <c r="P30" s="2" t="s">
        <v>65</v>
      </c>
      <c r="Q30" s="2" t="s">
        <v>65</v>
      </c>
      <c r="R30" s="2" t="s">
        <v>64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444</v>
      </c>
      <c r="AX30" s="2" t="s">
        <v>52</v>
      </c>
      <c r="AY30" s="2" t="s">
        <v>52</v>
      </c>
    </row>
    <row r="31" spans="1:51" ht="30" customHeight="1" x14ac:dyDescent="0.3">
      <c r="A31" s="8" t="s">
        <v>421</v>
      </c>
      <c r="B31" s="8" t="s">
        <v>445</v>
      </c>
      <c r="C31" s="8" t="s">
        <v>77</v>
      </c>
      <c r="D31" s="9">
        <v>1.3</v>
      </c>
      <c r="E31" s="13">
        <f>일위대가목록!E45</f>
        <v>0</v>
      </c>
      <c r="F31" s="14">
        <f t="shared" si="8"/>
        <v>0</v>
      </c>
      <c r="G31" s="13">
        <f>일위대가목록!F45</f>
        <v>14663</v>
      </c>
      <c r="H31" s="14">
        <f t="shared" si="9"/>
        <v>19061.900000000001</v>
      </c>
      <c r="I31" s="13">
        <f>일위대가목록!G45</f>
        <v>293</v>
      </c>
      <c r="J31" s="14">
        <f t="shared" si="10"/>
        <v>380.9</v>
      </c>
      <c r="K31" s="13">
        <f t="shared" si="11"/>
        <v>14956</v>
      </c>
      <c r="L31" s="14">
        <f t="shared" si="11"/>
        <v>19442.8</v>
      </c>
      <c r="M31" s="8" t="s">
        <v>446</v>
      </c>
      <c r="N31" s="2" t="s">
        <v>73</v>
      </c>
      <c r="O31" s="2" t="s">
        <v>447</v>
      </c>
      <c r="P31" s="2" t="s">
        <v>64</v>
      </c>
      <c r="Q31" s="2" t="s">
        <v>65</v>
      </c>
      <c r="R31" s="2" t="s">
        <v>65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52</v>
      </c>
      <c r="AW31" s="2" t="s">
        <v>448</v>
      </c>
      <c r="AX31" s="2" t="s">
        <v>52</v>
      </c>
      <c r="AY31" s="2" t="s">
        <v>52</v>
      </c>
    </row>
    <row r="32" spans="1:51" ht="30" customHeight="1" x14ac:dyDescent="0.3">
      <c r="A32" s="8" t="s">
        <v>426</v>
      </c>
      <c r="B32" s="8" t="s">
        <v>52</v>
      </c>
      <c r="C32" s="8" t="s">
        <v>52</v>
      </c>
      <c r="D32" s="9"/>
      <c r="E32" s="13"/>
      <c r="F32" s="14">
        <f>TRUNC(SUMIF(N25:N31, N24, F25:F31),0)</f>
        <v>1242</v>
      </c>
      <c r="G32" s="13"/>
      <c r="H32" s="14">
        <f>TRUNC(SUMIF(N25:N31, N24, H25:H31),0)</f>
        <v>19061</v>
      </c>
      <c r="I32" s="13"/>
      <c r="J32" s="14">
        <f>TRUNC(SUMIF(N25:N31, N24, J25:J31),0)</f>
        <v>380</v>
      </c>
      <c r="K32" s="13"/>
      <c r="L32" s="14">
        <f>F32+H32+J32</f>
        <v>20683</v>
      </c>
      <c r="M32" s="8" t="s">
        <v>52</v>
      </c>
      <c r="N32" s="2" t="s">
        <v>95</v>
      </c>
      <c r="O32" s="2" t="s">
        <v>95</v>
      </c>
      <c r="P32" s="2" t="s">
        <v>52</v>
      </c>
      <c r="Q32" s="2" t="s">
        <v>52</v>
      </c>
      <c r="R32" s="2" t="s">
        <v>52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52</v>
      </c>
      <c r="AX32" s="2" t="s">
        <v>52</v>
      </c>
      <c r="AY32" s="2" t="s">
        <v>52</v>
      </c>
    </row>
    <row r="33" spans="1:51" ht="30" customHeight="1" x14ac:dyDescent="0.3">
      <c r="A33" s="9"/>
      <c r="B33" s="9"/>
      <c r="C33" s="9"/>
      <c r="D33" s="9"/>
      <c r="E33" s="13"/>
      <c r="F33" s="14"/>
      <c r="G33" s="13"/>
      <c r="H33" s="14"/>
      <c r="I33" s="13"/>
      <c r="J33" s="14"/>
      <c r="K33" s="13"/>
      <c r="L33" s="14"/>
      <c r="M33" s="9"/>
    </row>
    <row r="34" spans="1:51" ht="30" customHeight="1" x14ac:dyDescent="0.3">
      <c r="A34" s="26" t="s">
        <v>449</v>
      </c>
      <c r="B34" s="26"/>
      <c r="C34" s="26"/>
      <c r="D34" s="26"/>
      <c r="E34" s="27"/>
      <c r="F34" s="28"/>
      <c r="G34" s="27"/>
      <c r="H34" s="28"/>
      <c r="I34" s="27"/>
      <c r="J34" s="28"/>
      <c r="K34" s="27"/>
      <c r="L34" s="28"/>
      <c r="M34" s="26"/>
      <c r="N34" s="1" t="s">
        <v>79</v>
      </c>
    </row>
    <row r="35" spans="1:51" ht="30" customHeight="1" x14ac:dyDescent="0.3">
      <c r="A35" s="8" t="s">
        <v>450</v>
      </c>
      <c r="B35" s="8" t="s">
        <v>451</v>
      </c>
      <c r="C35" s="8" t="s">
        <v>77</v>
      </c>
      <c r="D35" s="9">
        <v>4</v>
      </c>
      <c r="E35" s="13">
        <f>일위대가목록!E46</f>
        <v>1319</v>
      </c>
      <c r="F35" s="14">
        <f>TRUNC(E35*D35,1)</f>
        <v>5276</v>
      </c>
      <c r="G35" s="13">
        <f>일위대가목록!F46</f>
        <v>4629</v>
      </c>
      <c r="H35" s="14">
        <f>TRUNC(G35*D35,1)</f>
        <v>18516</v>
      </c>
      <c r="I35" s="13">
        <f>일위대가목록!G46</f>
        <v>0</v>
      </c>
      <c r="J35" s="14">
        <f>TRUNC(I35*D35,1)</f>
        <v>0</v>
      </c>
      <c r="K35" s="13">
        <f t="shared" ref="K35:L37" si="12">TRUNC(E35+G35+I35,1)</f>
        <v>5948</v>
      </c>
      <c r="L35" s="14">
        <f t="shared" si="12"/>
        <v>23792</v>
      </c>
      <c r="M35" s="8" t="s">
        <v>452</v>
      </c>
      <c r="N35" s="2" t="s">
        <v>79</v>
      </c>
      <c r="O35" s="2" t="s">
        <v>453</v>
      </c>
      <c r="P35" s="2" t="s">
        <v>64</v>
      </c>
      <c r="Q35" s="2" t="s">
        <v>65</v>
      </c>
      <c r="R35" s="2" t="s">
        <v>65</v>
      </c>
      <c r="S35" s="3"/>
      <c r="T35" s="3"/>
      <c r="U35" s="3"/>
      <c r="V35" s="3">
        <v>1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454</v>
      </c>
      <c r="AX35" s="2" t="s">
        <v>52</v>
      </c>
      <c r="AY35" s="2" t="s">
        <v>52</v>
      </c>
    </row>
    <row r="36" spans="1:51" ht="30" customHeight="1" x14ac:dyDescent="0.3">
      <c r="A36" s="8" t="s">
        <v>455</v>
      </c>
      <c r="B36" s="8" t="s">
        <v>456</v>
      </c>
      <c r="C36" s="8" t="s">
        <v>352</v>
      </c>
      <c r="D36" s="9">
        <v>1</v>
      </c>
      <c r="E36" s="13">
        <v>0</v>
      </c>
      <c r="F36" s="14">
        <f>TRUNC(E36*D36,1)</f>
        <v>0</v>
      </c>
      <c r="G36" s="13">
        <f>TRUNC(SUMIF(V35:V37, RIGHTB(O36, 1), H35:H37)*U36, 2)</f>
        <v>5554.8</v>
      </c>
      <c r="H36" s="14">
        <f>TRUNC(G36*D36,1)</f>
        <v>5554.8</v>
      </c>
      <c r="I36" s="13">
        <v>0</v>
      </c>
      <c r="J36" s="14">
        <f>TRUNC(I36*D36,1)</f>
        <v>0</v>
      </c>
      <c r="K36" s="13">
        <f t="shared" si="12"/>
        <v>5554.8</v>
      </c>
      <c r="L36" s="14">
        <f t="shared" si="12"/>
        <v>5554.8</v>
      </c>
      <c r="M36" s="8" t="s">
        <v>52</v>
      </c>
      <c r="N36" s="2" t="s">
        <v>79</v>
      </c>
      <c r="O36" s="2" t="s">
        <v>376</v>
      </c>
      <c r="P36" s="2" t="s">
        <v>65</v>
      </c>
      <c r="Q36" s="2" t="s">
        <v>65</v>
      </c>
      <c r="R36" s="2" t="s">
        <v>65</v>
      </c>
      <c r="S36" s="3">
        <v>1</v>
      </c>
      <c r="T36" s="3">
        <v>1</v>
      </c>
      <c r="U36" s="3">
        <v>0.3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457</v>
      </c>
      <c r="AX36" s="2" t="s">
        <v>52</v>
      </c>
      <c r="AY36" s="2" t="s">
        <v>52</v>
      </c>
    </row>
    <row r="37" spans="1:51" ht="30" customHeight="1" x14ac:dyDescent="0.3">
      <c r="A37" s="8" t="s">
        <v>416</v>
      </c>
      <c r="B37" s="8" t="s">
        <v>417</v>
      </c>
      <c r="C37" s="8" t="s">
        <v>418</v>
      </c>
      <c r="D37" s="9">
        <v>4.6899999999999997E-2</v>
      </c>
      <c r="E37" s="13">
        <f>단가대비표!O17</f>
        <v>26350</v>
      </c>
      <c r="F37" s="14">
        <f>TRUNC(E37*D37,1)</f>
        <v>1235.8</v>
      </c>
      <c r="G37" s="13">
        <f>단가대비표!P17</f>
        <v>0</v>
      </c>
      <c r="H37" s="14">
        <f>TRUNC(G37*D37,1)</f>
        <v>0</v>
      </c>
      <c r="I37" s="13">
        <f>단가대비표!V17</f>
        <v>0</v>
      </c>
      <c r="J37" s="14">
        <f>TRUNC(I37*D37,1)</f>
        <v>0</v>
      </c>
      <c r="K37" s="13">
        <f t="shared" si="12"/>
        <v>26350</v>
      </c>
      <c r="L37" s="14">
        <f t="shared" si="12"/>
        <v>1235.8</v>
      </c>
      <c r="M37" s="8" t="s">
        <v>52</v>
      </c>
      <c r="N37" s="2" t="s">
        <v>79</v>
      </c>
      <c r="O37" s="2" t="s">
        <v>419</v>
      </c>
      <c r="P37" s="2" t="s">
        <v>65</v>
      </c>
      <c r="Q37" s="2" t="s">
        <v>65</v>
      </c>
      <c r="R37" s="2" t="s">
        <v>64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458</v>
      </c>
      <c r="AX37" s="2" t="s">
        <v>52</v>
      </c>
      <c r="AY37" s="2" t="s">
        <v>52</v>
      </c>
    </row>
    <row r="38" spans="1:51" ht="30" customHeight="1" x14ac:dyDescent="0.3">
      <c r="A38" s="8" t="s">
        <v>426</v>
      </c>
      <c r="B38" s="8" t="s">
        <v>52</v>
      </c>
      <c r="C38" s="8" t="s">
        <v>52</v>
      </c>
      <c r="D38" s="9"/>
      <c r="E38" s="13"/>
      <c r="F38" s="14">
        <f>TRUNC(SUMIF(N35:N37, N34, F35:F37),0)</f>
        <v>6511</v>
      </c>
      <c r="G38" s="13"/>
      <c r="H38" s="14">
        <f>TRUNC(SUMIF(N35:N37, N34, H35:H37),0)</f>
        <v>24070</v>
      </c>
      <c r="I38" s="13"/>
      <c r="J38" s="14">
        <f>TRUNC(SUMIF(N35:N37, N34, J35:J37),0)</f>
        <v>0</v>
      </c>
      <c r="K38" s="13"/>
      <c r="L38" s="14">
        <f>F38+H38+J38</f>
        <v>30581</v>
      </c>
      <c r="M38" s="8" t="s">
        <v>52</v>
      </c>
      <c r="N38" s="2" t="s">
        <v>95</v>
      </c>
      <c r="O38" s="2" t="s">
        <v>95</v>
      </c>
      <c r="P38" s="2" t="s">
        <v>52</v>
      </c>
      <c r="Q38" s="2" t="s">
        <v>52</v>
      </c>
      <c r="R38" s="2" t="s">
        <v>52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52</v>
      </c>
      <c r="AX38" s="2" t="s">
        <v>52</v>
      </c>
      <c r="AY38" s="2" t="s">
        <v>52</v>
      </c>
    </row>
    <row r="39" spans="1:51" ht="30" customHeight="1" x14ac:dyDescent="0.3">
      <c r="A39" s="9"/>
      <c r="B39" s="9"/>
      <c r="C39" s="9"/>
      <c r="D39" s="9"/>
      <c r="E39" s="13"/>
      <c r="F39" s="14"/>
      <c r="G39" s="13"/>
      <c r="H39" s="14"/>
      <c r="I39" s="13"/>
      <c r="J39" s="14"/>
      <c r="K39" s="13"/>
      <c r="L39" s="14"/>
      <c r="M39" s="9"/>
    </row>
    <row r="40" spans="1:51" ht="30" customHeight="1" x14ac:dyDescent="0.3">
      <c r="A40" s="26" t="s">
        <v>459</v>
      </c>
      <c r="B40" s="26"/>
      <c r="C40" s="26"/>
      <c r="D40" s="26"/>
      <c r="E40" s="27"/>
      <c r="F40" s="28"/>
      <c r="G40" s="27"/>
      <c r="H40" s="28"/>
      <c r="I40" s="27"/>
      <c r="J40" s="28"/>
      <c r="K40" s="27"/>
      <c r="L40" s="28"/>
      <c r="M40" s="26"/>
      <c r="N40" s="1" t="s">
        <v>83</v>
      </c>
    </row>
    <row r="41" spans="1:51" ht="30" customHeight="1" x14ac:dyDescent="0.3">
      <c r="A41" s="8" t="s">
        <v>450</v>
      </c>
      <c r="B41" s="8" t="s">
        <v>451</v>
      </c>
      <c r="C41" s="8" t="s">
        <v>77</v>
      </c>
      <c r="D41" s="9">
        <v>5</v>
      </c>
      <c r="E41" s="13">
        <f>일위대가목록!E46</f>
        <v>1319</v>
      </c>
      <c r="F41" s="14">
        <f>TRUNC(E41*D41,1)</f>
        <v>6595</v>
      </c>
      <c r="G41" s="13">
        <f>일위대가목록!F46</f>
        <v>4629</v>
      </c>
      <c r="H41" s="14">
        <f>TRUNC(G41*D41,1)</f>
        <v>23145</v>
      </c>
      <c r="I41" s="13">
        <f>일위대가목록!G46</f>
        <v>0</v>
      </c>
      <c r="J41" s="14">
        <f>TRUNC(I41*D41,1)</f>
        <v>0</v>
      </c>
      <c r="K41" s="13">
        <f t="shared" ref="K41:L43" si="13">TRUNC(E41+G41+I41,1)</f>
        <v>5948</v>
      </c>
      <c r="L41" s="14">
        <f t="shared" si="13"/>
        <v>29740</v>
      </c>
      <c r="M41" s="8" t="s">
        <v>452</v>
      </c>
      <c r="N41" s="2" t="s">
        <v>83</v>
      </c>
      <c r="O41" s="2" t="s">
        <v>453</v>
      </c>
      <c r="P41" s="2" t="s">
        <v>64</v>
      </c>
      <c r="Q41" s="2" t="s">
        <v>65</v>
      </c>
      <c r="R41" s="2" t="s">
        <v>65</v>
      </c>
      <c r="S41" s="3"/>
      <c r="T41" s="3"/>
      <c r="U41" s="3"/>
      <c r="V41" s="3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460</v>
      </c>
      <c r="AX41" s="2" t="s">
        <v>52</v>
      </c>
      <c r="AY41" s="2" t="s">
        <v>52</v>
      </c>
    </row>
    <row r="42" spans="1:51" ht="30" customHeight="1" x14ac:dyDescent="0.3">
      <c r="A42" s="8" t="s">
        <v>455</v>
      </c>
      <c r="B42" s="8" t="s">
        <v>456</v>
      </c>
      <c r="C42" s="8" t="s">
        <v>352</v>
      </c>
      <c r="D42" s="9">
        <v>1</v>
      </c>
      <c r="E42" s="13">
        <v>0</v>
      </c>
      <c r="F42" s="14">
        <f>TRUNC(E42*D42,1)</f>
        <v>0</v>
      </c>
      <c r="G42" s="13">
        <f>TRUNC(SUMIF(V41:V43, RIGHTB(O42, 1), H41:H43)*U42, 2)</f>
        <v>6943.5</v>
      </c>
      <c r="H42" s="14">
        <f>TRUNC(G42*D42,1)</f>
        <v>6943.5</v>
      </c>
      <c r="I42" s="13">
        <v>0</v>
      </c>
      <c r="J42" s="14">
        <f>TRUNC(I42*D42,1)</f>
        <v>0</v>
      </c>
      <c r="K42" s="13">
        <f t="shared" si="13"/>
        <v>6943.5</v>
      </c>
      <c r="L42" s="14">
        <f t="shared" si="13"/>
        <v>6943.5</v>
      </c>
      <c r="M42" s="8" t="s">
        <v>52</v>
      </c>
      <c r="N42" s="2" t="s">
        <v>83</v>
      </c>
      <c r="O42" s="2" t="s">
        <v>376</v>
      </c>
      <c r="P42" s="2" t="s">
        <v>65</v>
      </c>
      <c r="Q42" s="2" t="s">
        <v>65</v>
      </c>
      <c r="R42" s="2" t="s">
        <v>65</v>
      </c>
      <c r="S42" s="3">
        <v>1</v>
      </c>
      <c r="T42" s="3">
        <v>1</v>
      </c>
      <c r="U42" s="3">
        <v>0.3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461</v>
      </c>
      <c r="AX42" s="2" t="s">
        <v>52</v>
      </c>
      <c r="AY42" s="2" t="s">
        <v>52</v>
      </c>
    </row>
    <row r="43" spans="1:51" ht="30" customHeight="1" x14ac:dyDescent="0.3">
      <c r="A43" s="8" t="s">
        <v>416</v>
      </c>
      <c r="B43" s="8" t="s">
        <v>417</v>
      </c>
      <c r="C43" s="8" t="s">
        <v>418</v>
      </c>
      <c r="D43" s="9">
        <v>4.6899999999999997E-2</v>
      </c>
      <c r="E43" s="13">
        <f>단가대비표!O17</f>
        <v>26350</v>
      </c>
      <c r="F43" s="14">
        <f>TRUNC(E43*D43,1)</f>
        <v>1235.8</v>
      </c>
      <c r="G43" s="13">
        <f>단가대비표!P17</f>
        <v>0</v>
      </c>
      <c r="H43" s="14">
        <f>TRUNC(G43*D43,1)</f>
        <v>0</v>
      </c>
      <c r="I43" s="13">
        <f>단가대비표!V17</f>
        <v>0</v>
      </c>
      <c r="J43" s="14">
        <f>TRUNC(I43*D43,1)</f>
        <v>0</v>
      </c>
      <c r="K43" s="13">
        <f t="shared" si="13"/>
        <v>26350</v>
      </c>
      <c r="L43" s="14">
        <f t="shared" si="13"/>
        <v>1235.8</v>
      </c>
      <c r="M43" s="8" t="s">
        <v>52</v>
      </c>
      <c r="N43" s="2" t="s">
        <v>83</v>
      </c>
      <c r="O43" s="2" t="s">
        <v>419</v>
      </c>
      <c r="P43" s="2" t="s">
        <v>65</v>
      </c>
      <c r="Q43" s="2" t="s">
        <v>65</v>
      </c>
      <c r="R43" s="2" t="s">
        <v>64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462</v>
      </c>
      <c r="AX43" s="2" t="s">
        <v>52</v>
      </c>
      <c r="AY43" s="2" t="s">
        <v>52</v>
      </c>
    </row>
    <row r="44" spans="1:51" ht="30" customHeight="1" x14ac:dyDescent="0.3">
      <c r="A44" s="8" t="s">
        <v>426</v>
      </c>
      <c r="B44" s="8" t="s">
        <v>52</v>
      </c>
      <c r="C44" s="8" t="s">
        <v>52</v>
      </c>
      <c r="D44" s="9"/>
      <c r="E44" s="13"/>
      <c r="F44" s="14">
        <f>TRUNC(SUMIF(N41:N43, N40, F41:F43),0)</f>
        <v>7830</v>
      </c>
      <c r="G44" s="13"/>
      <c r="H44" s="14">
        <f>TRUNC(SUMIF(N41:N43, N40, H41:H43),0)</f>
        <v>30088</v>
      </c>
      <c r="I44" s="13"/>
      <c r="J44" s="14">
        <f>TRUNC(SUMIF(N41:N43, N40, J41:J43),0)</f>
        <v>0</v>
      </c>
      <c r="K44" s="13"/>
      <c r="L44" s="14">
        <f>F44+H44+J44</f>
        <v>37918</v>
      </c>
      <c r="M44" s="8" t="s">
        <v>52</v>
      </c>
      <c r="N44" s="2" t="s">
        <v>95</v>
      </c>
      <c r="O44" s="2" t="s">
        <v>95</v>
      </c>
      <c r="P44" s="2" t="s">
        <v>52</v>
      </c>
      <c r="Q44" s="2" t="s">
        <v>52</v>
      </c>
      <c r="R44" s="2" t="s">
        <v>52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52</v>
      </c>
      <c r="AX44" s="2" t="s">
        <v>52</v>
      </c>
      <c r="AY44" s="2" t="s">
        <v>52</v>
      </c>
    </row>
    <row r="45" spans="1:51" ht="30" customHeight="1" x14ac:dyDescent="0.3">
      <c r="A45" s="9"/>
      <c r="B45" s="9"/>
      <c r="C45" s="9"/>
      <c r="D45" s="9"/>
      <c r="E45" s="13"/>
      <c r="F45" s="14"/>
      <c r="G45" s="13"/>
      <c r="H45" s="14"/>
      <c r="I45" s="13"/>
      <c r="J45" s="14"/>
      <c r="K45" s="13"/>
      <c r="L45" s="14"/>
      <c r="M45" s="9"/>
    </row>
    <row r="46" spans="1:51" ht="30" customHeight="1" x14ac:dyDescent="0.3">
      <c r="A46" s="26" t="s">
        <v>463</v>
      </c>
      <c r="B46" s="26"/>
      <c r="C46" s="26"/>
      <c r="D46" s="26"/>
      <c r="E46" s="27"/>
      <c r="F46" s="28"/>
      <c r="G46" s="27"/>
      <c r="H46" s="28"/>
      <c r="I46" s="27"/>
      <c r="J46" s="28"/>
      <c r="K46" s="27"/>
      <c r="L46" s="28"/>
      <c r="M46" s="26"/>
      <c r="N46" s="1" t="s">
        <v>87</v>
      </c>
    </row>
    <row r="47" spans="1:51" ht="30" customHeight="1" x14ac:dyDescent="0.3">
      <c r="A47" s="8" t="s">
        <v>450</v>
      </c>
      <c r="B47" s="8" t="s">
        <v>451</v>
      </c>
      <c r="C47" s="8" t="s">
        <v>77</v>
      </c>
      <c r="D47" s="9">
        <v>5</v>
      </c>
      <c r="E47" s="13">
        <f>일위대가목록!E46</f>
        <v>1319</v>
      </c>
      <c r="F47" s="14">
        <f>TRUNC(E47*D47,1)</f>
        <v>6595</v>
      </c>
      <c r="G47" s="13">
        <f>일위대가목록!F46</f>
        <v>4629</v>
      </c>
      <c r="H47" s="14">
        <f>TRUNC(G47*D47,1)</f>
        <v>23145</v>
      </c>
      <c r="I47" s="13">
        <f>일위대가목록!G46</f>
        <v>0</v>
      </c>
      <c r="J47" s="14">
        <f>TRUNC(I47*D47,1)</f>
        <v>0</v>
      </c>
      <c r="K47" s="13">
        <f t="shared" ref="K47:L50" si="14">TRUNC(E47+G47+I47,1)</f>
        <v>5948</v>
      </c>
      <c r="L47" s="14">
        <f t="shared" si="14"/>
        <v>29740</v>
      </c>
      <c r="M47" s="8" t="s">
        <v>452</v>
      </c>
      <c r="N47" s="2" t="s">
        <v>87</v>
      </c>
      <c r="O47" s="2" t="s">
        <v>453</v>
      </c>
      <c r="P47" s="2" t="s">
        <v>64</v>
      </c>
      <c r="Q47" s="2" t="s">
        <v>65</v>
      </c>
      <c r="R47" s="2" t="s">
        <v>65</v>
      </c>
      <c r="S47" s="3"/>
      <c r="T47" s="3"/>
      <c r="U47" s="3"/>
      <c r="V47" s="3">
        <v>1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464</v>
      </c>
      <c r="AX47" s="2" t="s">
        <v>52</v>
      </c>
      <c r="AY47" s="2" t="s">
        <v>52</v>
      </c>
    </row>
    <row r="48" spans="1:51" ht="30" customHeight="1" x14ac:dyDescent="0.3">
      <c r="A48" s="8" t="s">
        <v>450</v>
      </c>
      <c r="B48" s="8" t="s">
        <v>465</v>
      </c>
      <c r="C48" s="8" t="s">
        <v>77</v>
      </c>
      <c r="D48" s="9">
        <v>5</v>
      </c>
      <c r="E48" s="13">
        <f>일위대가목록!E47</f>
        <v>1319</v>
      </c>
      <c r="F48" s="14">
        <f>TRUNC(E48*D48,1)</f>
        <v>6595</v>
      </c>
      <c r="G48" s="13">
        <f>일위대가목록!F47</f>
        <v>6430</v>
      </c>
      <c r="H48" s="14">
        <f>TRUNC(G48*D48,1)</f>
        <v>32150</v>
      </c>
      <c r="I48" s="13">
        <f>일위대가목록!G47</f>
        <v>0</v>
      </c>
      <c r="J48" s="14">
        <f>TRUNC(I48*D48,1)</f>
        <v>0</v>
      </c>
      <c r="K48" s="13">
        <f t="shared" si="14"/>
        <v>7749</v>
      </c>
      <c r="L48" s="14">
        <f t="shared" si="14"/>
        <v>38745</v>
      </c>
      <c r="M48" s="8" t="s">
        <v>466</v>
      </c>
      <c r="N48" s="2" t="s">
        <v>87</v>
      </c>
      <c r="O48" s="2" t="s">
        <v>467</v>
      </c>
      <c r="P48" s="2" t="s">
        <v>64</v>
      </c>
      <c r="Q48" s="2" t="s">
        <v>65</v>
      </c>
      <c r="R48" s="2" t="s">
        <v>65</v>
      </c>
      <c r="S48" s="3"/>
      <c r="T48" s="3"/>
      <c r="U48" s="3"/>
      <c r="V48" s="3">
        <v>1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468</v>
      </c>
      <c r="AX48" s="2" t="s">
        <v>52</v>
      </c>
      <c r="AY48" s="2" t="s">
        <v>52</v>
      </c>
    </row>
    <row r="49" spans="1:51" ht="30" customHeight="1" x14ac:dyDescent="0.3">
      <c r="A49" s="8" t="s">
        <v>455</v>
      </c>
      <c r="B49" s="8" t="s">
        <v>456</v>
      </c>
      <c r="C49" s="8" t="s">
        <v>352</v>
      </c>
      <c r="D49" s="9">
        <v>1</v>
      </c>
      <c r="E49" s="13">
        <v>0</v>
      </c>
      <c r="F49" s="14">
        <f>TRUNC(E49*D49,1)</f>
        <v>0</v>
      </c>
      <c r="G49" s="13">
        <f>TRUNC(SUMIF(V47:V50, RIGHTB(O49, 1), H47:H50)*U49, 2)</f>
        <v>16588.5</v>
      </c>
      <c r="H49" s="14">
        <f>TRUNC(G49*D49,1)</f>
        <v>16588.5</v>
      </c>
      <c r="I49" s="13">
        <v>0</v>
      </c>
      <c r="J49" s="14">
        <f>TRUNC(I49*D49,1)</f>
        <v>0</v>
      </c>
      <c r="K49" s="13">
        <f t="shared" si="14"/>
        <v>16588.5</v>
      </c>
      <c r="L49" s="14">
        <f t="shared" si="14"/>
        <v>16588.5</v>
      </c>
      <c r="M49" s="8" t="s">
        <v>52</v>
      </c>
      <c r="N49" s="2" t="s">
        <v>87</v>
      </c>
      <c r="O49" s="2" t="s">
        <v>376</v>
      </c>
      <c r="P49" s="2" t="s">
        <v>65</v>
      </c>
      <c r="Q49" s="2" t="s">
        <v>65</v>
      </c>
      <c r="R49" s="2" t="s">
        <v>65</v>
      </c>
      <c r="S49" s="3">
        <v>1</v>
      </c>
      <c r="T49" s="3">
        <v>1</v>
      </c>
      <c r="U49" s="3">
        <v>0.3</v>
      </c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469</v>
      </c>
      <c r="AX49" s="2" t="s">
        <v>52</v>
      </c>
      <c r="AY49" s="2" t="s">
        <v>52</v>
      </c>
    </row>
    <row r="50" spans="1:51" ht="30" customHeight="1" x14ac:dyDescent="0.3">
      <c r="A50" s="8" t="s">
        <v>416</v>
      </c>
      <c r="B50" s="8" t="s">
        <v>417</v>
      </c>
      <c r="C50" s="8" t="s">
        <v>418</v>
      </c>
      <c r="D50" s="9">
        <v>4.6899999999999997E-2</v>
      </c>
      <c r="E50" s="13">
        <f>단가대비표!O17</f>
        <v>26350</v>
      </c>
      <c r="F50" s="14">
        <f>TRUNC(E50*D50,1)</f>
        <v>1235.8</v>
      </c>
      <c r="G50" s="13">
        <f>단가대비표!P17</f>
        <v>0</v>
      </c>
      <c r="H50" s="14">
        <f>TRUNC(G50*D50,1)</f>
        <v>0</v>
      </c>
      <c r="I50" s="13">
        <f>단가대비표!V17</f>
        <v>0</v>
      </c>
      <c r="J50" s="14">
        <f>TRUNC(I50*D50,1)</f>
        <v>0</v>
      </c>
      <c r="K50" s="13">
        <f t="shared" si="14"/>
        <v>26350</v>
      </c>
      <c r="L50" s="14">
        <f t="shared" si="14"/>
        <v>1235.8</v>
      </c>
      <c r="M50" s="8" t="s">
        <v>52</v>
      </c>
      <c r="N50" s="2" t="s">
        <v>87</v>
      </c>
      <c r="O50" s="2" t="s">
        <v>419</v>
      </c>
      <c r="P50" s="2" t="s">
        <v>65</v>
      </c>
      <c r="Q50" s="2" t="s">
        <v>65</v>
      </c>
      <c r="R50" s="2" t="s">
        <v>64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470</v>
      </c>
      <c r="AX50" s="2" t="s">
        <v>52</v>
      </c>
      <c r="AY50" s="2" t="s">
        <v>52</v>
      </c>
    </row>
    <row r="51" spans="1:51" ht="30" customHeight="1" x14ac:dyDescent="0.3">
      <c r="A51" s="8" t="s">
        <v>426</v>
      </c>
      <c r="B51" s="8" t="s">
        <v>52</v>
      </c>
      <c r="C51" s="8" t="s">
        <v>52</v>
      </c>
      <c r="D51" s="9"/>
      <c r="E51" s="13"/>
      <c r="F51" s="14">
        <f>TRUNC(SUMIF(N47:N50, N46, F47:F50),0)</f>
        <v>14425</v>
      </c>
      <c r="G51" s="13"/>
      <c r="H51" s="14">
        <f>TRUNC(SUMIF(N47:N50, N46, H47:H50),0)</f>
        <v>71883</v>
      </c>
      <c r="I51" s="13"/>
      <c r="J51" s="14">
        <f>TRUNC(SUMIF(N47:N50, N46, J47:J50),0)</f>
        <v>0</v>
      </c>
      <c r="K51" s="13"/>
      <c r="L51" s="14">
        <f>F51+H51+J51</f>
        <v>86308</v>
      </c>
      <c r="M51" s="8" t="s">
        <v>52</v>
      </c>
      <c r="N51" s="2" t="s">
        <v>95</v>
      </c>
      <c r="O51" s="2" t="s">
        <v>95</v>
      </c>
      <c r="P51" s="2" t="s">
        <v>52</v>
      </c>
      <c r="Q51" s="2" t="s">
        <v>52</v>
      </c>
      <c r="R51" s="2" t="s">
        <v>52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52</v>
      </c>
      <c r="AX51" s="2" t="s">
        <v>52</v>
      </c>
      <c r="AY51" s="2" t="s">
        <v>52</v>
      </c>
    </row>
    <row r="52" spans="1:51" ht="30" customHeight="1" x14ac:dyDescent="0.3">
      <c r="A52" s="9"/>
      <c r="B52" s="9"/>
      <c r="C52" s="9"/>
      <c r="D52" s="9"/>
      <c r="E52" s="13"/>
      <c r="F52" s="14"/>
      <c r="G52" s="13"/>
      <c r="H52" s="14"/>
      <c r="I52" s="13"/>
      <c r="J52" s="14"/>
      <c r="K52" s="13"/>
      <c r="L52" s="14"/>
      <c r="M52" s="9"/>
    </row>
    <row r="53" spans="1:51" ht="30" customHeight="1" x14ac:dyDescent="0.3">
      <c r="A53" s="26" t="s">
        <v>471</v>
      </c>
      <c r="B53" s="26"/>
      <c r="C53" s="26"/>
      <c r="D53" s="26"/>
      <c r="E53" s="27"/>
      <c r="F53" s="28"/>
      <c r="G53" s="27"/>
      <c r="H53" s="28"/>
      <c r="I53" s="27"/>
      <c r="J53" s="28"/>
      <c r="K53" s="27"/>
      <c r="L53" s="28"/>
      <c r="M53" s="26"/>
      <c r="N53" s="1" t="s">
        <v>92</v>
      </c>
    </row>
    <row r="54" spans="1:51" ht="30" customHeight="1" x14ac:dyDescent="0.3">
      <c r="A54" s="8" t="s">
        <v>472</v>
      </c>
      <c r="B54" s="8" t="s">
        <v>473</v>
      </c>
      <c r="C54" s="8" t="s">
        <v>474</v>
      </c>
      <c r="D54" s="9">
        <v>7.0000000000000007E-2</v>
      </c>
      <c r="E54" s="13">
        <f>단가대비표!O79</f>
        <v>0</v>
      </c>
      <c r="F54" s="14">
        <f>TRUNC(E54*D54,1)</f>
        <v>0</v>
      </c>
      <c r="G54" s="13">
        <f>단가대비표!P79</f>
        <v>102628</v>
      </c>
      <c r="H54" s="14">
        <f>TRUNC(G54*D54,1)</f>
        <v>7183.9</v>
      </c>
      <c r="I54" s="13">
        <f>단가대비표!V79</f>
        <v>0</v>
      </c>
      <c r="J54" s="14">
        <f>TRUNC(I54*D54,1)</f>
        <v>0</v>
      </c>
      <c r="K54" s="13">
        <f>TRUNC(E54+G54+I54,1)</f>
        <v>102628</v>
      </c>
      <c r="L54" s="14">
        <f>TRUNC(F54+H54+J54,1)</f>
        <v>7183.9</v>
      </c>
      <c r="M54" s="8" t="s">
        <v>52</v>
      </c>
      <c r="N54" s="2" t="s">
        <v>92</v>
      </c>
      <c r="O54" s="2" t="s">
        <v>475</v>
      </c>
      <c r="P54" s="2" t="s">
        <v>65</v>
      </c>
      <c r="Q54" s="2" t="s">
        <v>65</v>
      </c>
      <c r="R54" s="2" t="s">
        <v>64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476</v>
      </c>
      <c r="AX54" s="2" t="s">
        <v>52</v>
      </c>
      <c r="AY54" s="2" t="s">
        <v>52</v>
      </c>
    </row>
    <row r="55" spans="1:51" ht="30" customHeight="1" x14ac:dyDescent="0.3">
      <c r="A55" s="8" t="s">
        <v>426</v>
      </c>
      <c r="B55" s="8" t="s">
        <v>52</v>
      </c>
      <c r="C55" s="8" t="s">
        <v>52</v>
      </c>
      <c r="D55" s="9"/>
      <c r="E55" s="13"/>
      <c r="F55" s="14">
        <f>TRUNC(SUMIF(N54:N54, N53, F54:F54),0)</f>
        <v>0</v>
      </c>
      <c r="G55" s="13"/>
      <c r="H55" s="14">
        <f>TRUNC(SUMIF(N54:N54, N53, H54:H54),0)</f>
        <v>7183</v>
      </c>
      <c r="I55" s="13"/>
      <c r="J55" s="14">
        <f>TRUNC(SUMIF(N54:N54, N53, J54:J54),0)</f>
        <v>0</v>
      </c>
      <c r="K55" s="13"/>
      <c r="L55" s="14">
        <f>F55+H55+J55</f>
        <v>7183</v>
      </c>
      <c r="M55" s="8" t="s">
        <v>52</v>
      </c>
      <c r="N55" s="2" t="s">
        <v>95</v>
      </c>
      <c r="O55" s="2" t="s">
        <v>95</v>
      </c>
      <c r="P55" s="2" t="s">
        <v>52</v>
      </c>
      <c r="Q55" s="2" t="s">
        <v>52</v>
      </c>
      <c r="R55" s="2" t="s">
        <v>52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52</v>
      </c>
      <c r="AX55" s="2" t="s">
        <v>52</v>
      </c>
      <c r="AY55" s="2" t="s">
        <v>52</v>
      </c>
    </row>
    <row r="56" spans="1:51" ht="30" customHeight="1" x14ac:dyDescent="0.3">
      <c r="A56" s="9"/>
      <c r="B56" s="9"/>
      <c r="C56" s="9"/>
      <c r="D56" s="9"/>
      <c r="E56" s="13"/>
      <c r="F56" s="14"/>
      <c r="G56" s="13"/>
      <c r="H56" s="14"/>
      <c r="I56" s="13"/>
      <c r="J56" s="14"/>
      <c r="K56" s="13"/>
      <c r="L56" s="14"/>
      <c r="M56" s="9"/>
    </row>
    <row r="57" spans="1:51" ht="30" customHeight="1" x14ac:dyDescent="0.3">
      <c r="A57" s="26" t="s">
        <v>477</v>
      </c>
      <c r="B57" s="26"/>
      <c r="C57" s="26"/>
      <c r="D57" s="26"/>
      <c r="E57" s="27"/>
      <c r="F57" s="28"/>
      <c r="G57" s="27"/>
      <c r="H57" s="28"/>
      <c r="I57" s="27"/>
      <c r="J57" s="28"/>
      <c r="K57" s="27"/>
      <c r="L57" s="28"/>
      <c r="M57" s="26"/>
      <c r="N57" s="1" t="s">
        <v>121</v>
      </c>
    </row>
    <row r="58" spans="1:51" ht="30" customHeight="1" x14ac:dyDescent="0.3">
      <c r="A58" s="8" t="s">
        <v>118</v>
      </c>
      <c r="B58" s="8" t="s">
        <v>478</v>
      </c>
      <c r="C58" s="8" t="s">
        <v>105</v>
      </c>
      <c r="D58" s="9">
        <v>0.9708</v>
      </c>
      <c r="E58" s="13">
        <f>일위대가목록!E48</f>
        <v>13447</v>
      </c>
      <c r="F58" s="14">
        <f>TRUNC(E58*D58,1)</f>
        <v>13054.3</v>
      </c>
      <c r="G58" s="13">
        <f>일위대가목록!F48</f>
        <v>646854</v>
      </c>
      <c r="H58" s="14">
        <f>TRUNC(G58*D58,1)</f>
        <v>627965.80000000005</v>
      </c>
      <c r="I58" s="13">
        <f>일위대가목록!G48</f>
        <v>0</v>
      </c>
      <c r="J58" s="14">
        <f>TRUNC(I58*D58,1)</f>
        <v>0</v>
      </c>
      <c r="K58" s="13">
        <f>TRUNC(E58+G58+I58,1)</f>
        <v>660301</v>
      </c>
      <c r="L58" s="14">
        <f>TRUNC(F58+H58+J58,1)</f>
        <v>641020.1</v>
      </c>
      <c r="M58" s="8" t="s">
        <v>479</v>
      </c>
      <c r="N58" s="2" t="s">
        <v>121</v>
      </c>
      <c r="O58" s="2" t="s">
        <v>480</v>
      </c>
      <c r="P58" s="2" t="s">
        <v>64</v>
      </c>
      <c r="Q58" s="2" t="s">
        <v>65</v>
      </c>
      <c r="R58" s="2" t="s">
        <v>65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481</v>
      </c>
      <c r="AX58" s="2" t="s">
        <v>52</v>
      </c>
      <c r="AY58" s="2" t="s">
        <v>52</v>
      </c>
    </row>
    <row r="59" spans="1:51" ht="30" customHeight="1" x14ac:dyDescent="0.3">
      <c r="A59" s="8" t="s">
        <v>426</v>
      </c>
      <c r="B59" s="8" t="s">
        <v>52</v>
      </c>
      <c r="C59" s="8" t="s">
        <v>52</v>
      </c>
      <c r="D59" s="9"/>
      <c r="E59" s="13"/>
      <c r="F59" s="14">
        <f>TRUNC(SUMIF(N58:N58, N57, F58:F58),0)</f>
        <v>13054</v>
      </c>
      <c r="G59" s="13"/>
      <c r="H59" s="14">
        <f>TRUNC(SUMIF(N58:N58, N57, H58:H58),0)</f>
        <v>627965</v>
      </c>
      <c r="I59" s="13"/>
      <c r="J59" s="14">
        <f>TRUNC(SUMIF(N58:N58, N57, J58:J58),0)</f>
        <v>0</v>
      </c>
      <c r="K59" s="13"/>
      <c r="L59" s="14">
        <f>F59+H59+J59</f>
        <v>641019</v>
      </c>
      <c r="M59" s="8" t="s">
        <v>52</v>
      </c>
      <c r="N59" s="2" t="s">
        <v>95</v>
      </c>
      <c r="O59" s="2" t="s">
        <v>95</v>
      </c>
      <c r="P59" s="2" t="s">
        <v>52</v>
      </c>
      <c r="Q59" s="2" t="s">
        <v>52</v>
      </c>
      <c r="R59" s="2" t="s">
        <v>52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52</v>
      </c>
      <c r="AX59" s="2" t="s">
        <v>52</v>
      </c>
      <c r="AY59" s="2" t="s">
        <v>52</v>
      </c>
    </row>
    <row r="60" spans="1:51" ht="30" customHeight="1" x14ac:dyDescent="0.3">
      <c r="A60" s="9"/>
      <c r="B60" s="9"/>
      <c r="C60" s="9"/>
      <c r="D60" s="9"/>
      <c r="E60" s="13"/>
      <c r="F60" s="14"/>
      <c r="G60" s="13"/>
      <c r="H60" s="14"/>
      <c r="I60" s="13"/>
      <c r="J60" s="14"/>
      <c r="K60" s="13"/>
      <c r="L60" s="14"/>
      <c r="M60" s="9"/>
    </row>
    <row r="61" spans="1:51" ht="30" customHeight="1" x14ac:dyDescent="0.3">
      <c r="A61" s="26" t="s">
        <v>482</v>
      </c>
      <c r="B61" s="26"/>
      <c r="C61" s="26"/>
      <c r="D61" s="26"/>
      <c r="E61" s="27"/>
      <c r="F61" s="28"/>
      <c r="G61" s="27"/>
      <c r="H61" s="28"/>
      <c r="I61" s="27"/>
      <c r="J61" s="28"/>
      <c r="K61" s="27"/>
      <c r="L61" s="28"/>
      <c r="M61" s="26"/>
      <c r="N61" s="1" t="s">
        <v>127</v>
      </c>
    </row>
    <row r="62" spans="1:51" ht="30" customHeight="1" x14ac:dyDescent="0.3">
      <c r="A62" s="8" t="s">
        <v>483</v>
      </c>
      <c r="B62" s="8" t="s">
        <v>484</v>
      </c>
      <c r="C62" s="8" t="s">
        <v>173</v>
      </c>
      <c r="D62" s="9">
        <v>2.0000000000000001E-4</v>
      </c>
      <c r="E62" s="13">
        <f>단가대비표!O41</f>
        <v>0</v>
      </c>
      <c r="F62" s="14">
        <f t="shared" ref="F62:F68" si="15">TRUNC(E62*D62,1)</f>
        <v>0</v>
      </c>
      <c r="G62" s="13">
        <f>단가대비표!P41</f>
        <v>0</v>
      </c>
      <c r="H62" s="14">
        <f t="shared" ref="H62:H68" si="16">TRUNC(G62*D62,1)</f>
        <v>0</v>
      </c>
      <c r="I62" s="13">
        <f>단가대비표!V41</f>
        <v>753000</v>
      </c>
      <c r="J62" s="14">
        <f t="shared" ref="J62:J68" si="17">TRUNC(I62*D62,1)</f>
        <v>150.6</v>
      </c>
      <c r="K62" s="13">
        <f t="shared" ref="K62:L68" si="18">TRUNC(E62+G62+I62,1)</f>
        <v>753000</v>
      </c>
      <c r="L62" s="14">
        <f t="shared" si="18"/>
        <v>150.6</v>
      </c>
      <c r="M62" s="8" t="s">
        <v>52</v>
      </c>
      <c r="N62" s="2" t="s">
        <v>127</v>
      </c>
      <c r="O62" s="2" t="s">
        <v>485</v>
      </c>
      <c r="P62" s="2" t="s">
        <v>65</v>
      </c>
      <c r="Q62" s="2" t="s">
        <v>65</v>
      </c>
      <c r="R62" s="2" t="s">
        <v>64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486</v>
      </c>
      <c r="AX62" s="2" t="s">
        <v>52</v>
      </c>
      <c r="AY62" s="2" t="s">
        <v>52</v>
      </c>
    </row>
    <row r="63" spans="1:51" ht="30" customHeight="1" x14ac:dyDescent="0.3">
      <c r="A63" s="8" t="s">
        <v>487</v>
      </c>
      <c r="B63" s="8" t="s">
        <v>488</v>
      </c>
      <c r="C63" s="8" t="s">
        <v>231</v>
      </c>
      <c r="D63" s="9">
        <v>2.7000000000000001E-3</v>
      </c>
      <c r="E63" s="13">
        <f>단가대비표!O40</f>
        <v>30500</v>
      </c>
      <c r="F63" s="14">
        <f t="shared" si="15"/>
        <v>82.3</v>
      </c>
      <c r="G63" s="13">
        <f>단가대비표!P40</f>
        <v>0</v>
      </c>
      <c r="H63" s="14">
        <f t="shared" si="16"/>
        <v>0</v>
      </c>
      <c r="I63" s="13">
        <f>단가대비표!V40</f>
        <v>0</v>
      </c>
      <c r="J63" s="14">
        <f t="shared" si="17"/>
        <v>0</v>
      </c>
      <c r="K63" s="13">
        <f t="shared" si="18"/>
        <v>30500</v>
      </c>
      <c r="L63" s="14">
        <f t="shared" si="18"/>
        <v>82.3</v>
      </c>
      <c r="M63" s="8" t="s">
        <v>52</v>
      </c>
      <c r="N63" s="2" t="s">
        <v>127</v>
      </c>
      <c r="O63" s="2" t="s">
        <v>489</v>
      </c>
      <c r="P63" s="2" t="s">
        <v>65</v>
      </c>
      <c r="Q63" s="2" t="s">
        <v>65</v>
      </c>
      <c r="R63" s="2" t="s">
        <v>64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490</v>
      </c>
      <c r="AX63" s="2" t="s">
        <v>52</v>
      </c>
      <c r="AY63" s="2" t="s">
        <v>52</v>
      </c>
    </row>
    <row r="64" spans="1:51" ht="30" customHeight="1" x14ac:dyDescent="0.3">
      <c r="A64" s="8" t="s">
        <v>491</v>
      </c>
      <c r="B64" s="8" t="s">
        <v>492</v>
      </c>
      <c r="C64" s="8" t="s">
        <v>493</v>
      </c>
      <c r="D64" s="9">
        <v>10.5</v>
      </c>
      <c r="E64" s="13">
        <f>단가대비표!O39</f>
        <v>95</v>
      </c>
      <c r="F64" s="14">
        <f t="shared" si="15"/>
        <v>997.5</v>
      </c>
      <c r="G64" s="13">
        <f>단가대비표!P39</f>
        <v>0</v>
      </c>
      <c r="H64" s="14">
        <f t="shared" si="16"/>
        <v>0</v>
      </c>
      <c r="I64" s="13">
        <f>단가대비표!V39</f>
        <v>0</v>
      </c>
      <c r="J64" s="14">
        <f t="shared" si="17"/>
        <v>0</v>
      </c>
      <c r="K64" s="13">
        <f t="shared" si="18"/>
        <v>95</v>
      </c>
      <c r="L64" s="14">
        <f t="shared" si="18"/>
        <v>997.5</v>
      </c>
      <c r="M64" s="8" t="s">
        <v>52</v>
      </c>
      <c r="N64" s="2" t="s">
        <v>127</v>
      </c>
      <c r="O64" s="2" t="s">
        <v>494</v>
      </c>
      <c r="P64" s="2" t="s">
        <v>65</v>
      </c>
      <c r="Q64" s="2" t="s">
        <v>65</v>
      </c>
      <c r="R64" s="2" t="s">
        <v>64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495</v>
      </c>
      <c r="AX64" s="2" t="s">
        <v>52</v>
      </c>
      <c r="AY64" s="2" t="s">
        <v>52</v>
      </c>
    </row>
    <row r="65" spans="1:51" ht="30" customHeight="1" x14ac:dyDescent="0.3">
      <c r="A65" s="8" t="s">
        <v>496</v>
      </c>
      <c r="B65" s="8" t="s">
        <v>497</v>
      </c>
      <c r="C65" s="8" t="s">
        <v>231</v>
      </c>
      <c r="D65" s="9">
        <v>1E-4</v>
      </c>
      <c r="E65" s="13">
        <f>단가대비표!O42</f>
        <v>0</v>
      </c>
      <c r="F65" s="14">
        <f t="shared" si="15"/>
        <v>0</v>
      </c>
      <c r="G65" s="13">
        <f>단가대비표!P42</f>
        <v>0</v>
      </c>
      <c r="H65" s="14">
        <f t="shared" si="16"/>
        <v>0</v>
      </c>
      <c r="I65" s="13">
        <f>단가대비표!V42</f>
        <v>93000</v>
      </c>
      <c r="J65" s="14">
        <f t="shared" si="17"/>
        <v>9.3000000000000007</v>
      </c>
      <c r="K65" s="13">
        <f t="shared" si="18"/>
        <v>93000</v>
      </c>
      <c r="L65" s="14">
        <f t="shared" si="18"/>
        <v>9.3000000000000007</v>
      </c>
      <c r="M65" s="8" t="s">
        <v>52</v>
      </c>
      <c r="N65" s="2" t="s">
        <v>127</v>
      </c>
      <c r="O65" s="2" t="s">
        <v>498</v>
      </c>
      <c r="P65" s="2" t="s">
        <v>65</v>
      </c>
      <c r="Q65" s="2" t="s">
        <v>65</v>
      </c>
      <c r="R65" s="2" t="s">
        <v>64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499</v>
      </c>
      <c r="AX65" s="2" t="s">
        <v>52</v>
      </c>
      <c r="AY65" s="2" t="s">
        <v>52</v>
      </c>
    </row>
    <row r="66" spans="1:51" ht="30" customHeight="1" x14ac:dyDescent="0.3">
      <c r="A66" s="8" t="s">
        <v>500</v>
      </c>
      <c r="B66" s="8" t="s">
        <v>473</v>
      </c>
      <c r="C66" s="8" t="s">
        <v>474</v>
      </c>
      <c r="D66" s="9">
        <v>2.63E-2</v>
      </c>
      <c r="E66" s="13">
        <f>단가대비표!O88</f>
        <v>0</v>
      </c>
      <c r="F66" s="14">
        <f t="shared" si="15"/>
        <v>0</v>
      </c>
      <c r="G66" s="13">
        <f>단가대비표!P88</f>
        <v>122918</v>
      </c>
      <c r="H66" s="14">
        <f t="shared" si="16"/>
        <v>3232.7</v>
      </c>
      <c r="I66" s="13">
        <f>단가대비표!V88</f>
        <v>0</v>
      </c>
      <c r="J66" s="14">
        <f t="shared" si="17"/>
        <v>0</v>
      </c>
      <c r="K66" s="13">
        <f t="shared" si="18"/>
        <v>122918</v>
      </c>
      <c r="L66" s="14">
        <f t="shared" si="18"/>
        <v>3232.7</v>
      </c>
      <c r="M66" s="8" t="s">
        <v>52</v>
      </c>
      <c r="N66" s="2" t="s">
        <v>127</v>
      </c>
      <c r="O66" s="2" t="s">
        <v>501</v>
      </c>
      <c r="P66" s="2" t="s">
        <v>65</v>
      </c>
      <c r="Q66" s="2" t="s">
        <v>65</v>
      </c>
      <c r="R66" s="2" t="s">
        <v>64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502</v>
      </c>
      <c r="AX66" s="2" t="s">
        <v>52</v>
      </c>
      <c r="AY66" s="2" t="s">
        <v>52</v>
      </c>
    </row>
    <row r="67" spans="1:51" ht="30" customHeight="1" x14ac:dyDescent="0.3">
      <c r="A67" s="8" t="s">
        <v>503</v>
      </c>
      <c r="B67" s="8" t="s">
        <v>473</v>
      </c>
      <c r="C67" s="8" t="s">
        <v>474</v>
      </c>
      <c r="D67" s="9">
        <v>0.03</v>
      </c>
      <c r="E67" s="13">
        <f>단가대비표!O80</f>
        <v>0</v>
      </c>
      <c r="F67" s="14">
        <f t="shared" si="15"/>
        <v>0</v>
      </c>
      <c r="G67" s="13">
        <f>단가대비표!P80</f>
        <v>123074</v>
      </c>
      <c r="H67" s="14">
        <f t="shared" si="16"/>
        <v>3692.2</v>
      </c>
      <c r="I67" s="13">
        <f>단가대비표!V80</f>
        <v>0</v>
      </c>
      <c r="J67" s="14">
        <f t="shared" si="17"/>
        <v>0</v>
      </c>
      <c r="K67" s="13">
        <f t="shared" si="18"/>
        <v>123074</v>
      </c>
      <c r="L67" s="14">
        <f t="shared" si="18"/>
        <v>3692.2</v>
      </c>
      <c r="M67" s="8" t="s">
        <v>52</v>
      </c>
      <c r="N67" s="2" t="s">
        <v>127</v>
      </c>
      <c r="O67" s="2" t="s">
        <v>504</v>
      </c>
      <c r="P67" s="2" t="s">
        <v>65</v>
      </c>
      <c r="Q67" s="2" t="s">
        <v>65</v>
      </c>
      <c r="R67" s="2" t="s">
        <v>64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505</v>
      </c>
      <c r="AX67" s="2" t="s">
        <v>52</v>
      </c>
      <c r="AY67" s="2" t="s">
        <v>52</v>
      </c>
    </row>
    <row r="68" spans="1:51" ht="30" customHeight="1" x14ac:dyDescent="0.3">
      <c r="A68" s="8" t="s">
        <v>472</v>
      </c>
      <c r="B68" s="8" t="s">
        <v>473</v>
      </c>
      <c r="C68" s="8" t="s">
        <v>474</v>
      </c>
      <c r="D68" s="9">
        <v>1.8800000000000001E-2</v>
      </c>
      <c r="E68" s="13">
        <f>단가대비표!O79</f>
        <v>0</v>
      </c>
      <c r="F68" s="14">
        <f t="shared" si="15"/>
        <v>0</v>
      </c>
      <c r="G68" s="13">
        <f>단가대비표!P79</f>
        <v>102628</v>
      </c>
      <c r="H68" s="14">
        <f t="shared" si="16"/>
        <v>1929.4</v>
      </c>
      <c r="I68" s="13">
        <f>단가대비표!V79</f>
        <v>0</v>
      </c>
      <c r="J68" s="14">
        <f t="shared" si="17"/>
        <v>0</v>
      </c>
      <c r="K68" s="13">
        <f t="shared" si="18"/>
        <v>102628</v>
      </c>
      <c r="L68" s="14">
        <f t="shared" si="18"/>
        <v>1929.4</v>
      </c>
      <c r="M68" s="8" t="s">
        <v>52</v>
      </c>
      <c r="N68" s="2" t="s">
        <v>127</v>
      </c>
      <c r="O68" s="2" t="s">
        <v>475</v>
      </c>
      <c r="P68" s="2" t="s">
        <v>65</v>
      </c>
      <c r="Q68" s="2" t="s">
        <v>65</v>
      </c>
      <c r="R68" s="2" t="s">
        <v>64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506</v>
      </c>
      <c r="AX68" s="2" t="s">
        <v>52</v>
      </c>
      <c r="AY68" s="2" t="s">
        <v>52</v>
      </c>
    </row>
    <row r="69" spans="1:51" ht="30" customHeight="1" x14ac:dyDescent="0.3">
      <c r="A69" s="8" t="s">
        <v>426</v>
      </c>
      <c r="B69" s="8" t="s">
        <v>52</v>
      </c>
      <c r="C69" s="8" t="s">
        <v>52</v>
      </c>
      <c r="D69" s="9"/>
      <c r="E69" s="13"/>
      <c r="F69" s="14">
        <f>TRUNC(SUMIF(N62:N68, N61, F62:F68),0)</f>
        <v>1079</v>
      </c>
      <c r="G69" s="13"/>
      <c r="H69" s="14">
        <f>TRUNC(SUMIF(N62:N68, N61, H62:H68),0)</f>
        <v>8854</v>
      </c>
      <c r="I69" s="13"/>
      <c r="J69" s="14">
        <f>TRUNC(SUMIF(N62:N68, N61, J62:J68),0)</f>
        <v>159</v>
      </c>
      <c r="K69" s="13"/>
      <c r="L69" s="14">
        <f>F69+H69+J69</f>
        <v>10092</v>
      </c>
      <c r="M69" s="8" t="s">
        <v>52</v>
      </c>
      <c r="N69" s="2" t="s">
        <v>95</v>
      </c>
      <c r="O69" s="2" t="s">
        <v>95</v>
      </c>
      <c r="P69" s="2" t="s">
        <v>52</v>
      </c>
      <c r="Q69" s="2" t="s">
        <v>52</v>
      </c>
      <c r="R69" s="2" t="s">
        <v>52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52</v>
      </c>
      <c r="AX69" s="2" t="s">
        <v>52</v>
      </c>
      <c r="AY69" s="2" t="s">
        <v>52</v>
      </c>
    </row>
    <row r="70" spans="1:51" ht="30" customHeight="1" x14ac:dyDescent="0.3">
      <c r="A70" s="9"/>
      <c r="B70" s="9"/>
      <c r="C70" s="9"/>
      <c r="D70" s="9"/>
      <c r="E70" s="13"/>
      <c r="F70" s="14"/>
      <c r="G70" s="13"/>
      <c r="H70" s="14"/>
      <c r="I70" s="13"/>
      <c r="J70" s="14"/>
      <c r="K70" s="13"/>
      <c r="L70" s="14"/>
      <c r="M70" s="9"/>
    </row>
    <row r="71" spans="1:51" ht="30" customHeight="1" x14ac:dyDescent="0.3">
      <c r="A71" s="26" t="s">
        <v>507</v>
      </c>
      <c r="B71" s="26"/>
      <c r="C71" s="26"/>
      <c r="D71" s="26"/>
      <c r="E71" s="27"/>
      <c r="F71" s="28"/>
      <c r="G71" s="27"/>
      <c r="H71" s="28"/>
      <c r="I71" s="27"/>
      <c r="J71" s="28"/>
      <c r="K71" s="27"/>
      <c r="L71" s="28"/>
      <c r="M71" s="26"/>
      <c r="N71" s="1" t="s">
        <v>132</v>
      </c>
    </row>
    <row r="72" spans="1:51" ht="30" customHeight="1" x14ac:dyDescent="0.3">
      <c r="A72" s="8" t="s">
        <v>508</v>
      </c>
      <c r="B72" s="8" t="s">
        <v>473</v>
      </c>
      <c r="C72" s="8" t="s">
        <v>474</v>
      </c>
      <c r="D72" s="9">
        <v>0.14000000000000001</v>
      </c>
      <c r="E72" s="13">
        <f>단가대비표!O87</f>
        <v>0</v>
      </c>
      <c r="F72" s="14">
        <f>TRUNC(E72*D72,1)</f>
        <v>0</v>
      </c>
      <c r="G72" s="13">
        <f>단가대비표!P87</f>
        <v>161530</v>
      </c>
      <c r="H72" s="14">
        <f>TRUNC(G72*D72,1)</f>
        <v>22614.2</v>
      </c>
      <c r="I72" s="13">
        <f>단가대비표!V87</f>
        <v>0</v>
      </c>
      <c r="J72" s="14">
        <f>TRUNC(I72*D72,1)</f>
        <v>0</v>
      </c>
      <c r="K72" s="13">
        <f t="shared" ref="K72:L74" si="19">TRUNC(E72+G72+I72,1)</f>
        <v>161530</v>
      </c>
      <c r="L72" s="14">
        <f t="shared" si="19"/>
        <v>22614.2</v>
      </c>
      <c r="M72" s="8" t="s">
        <v>52</v>
      </c>
      <c r="N72" s="2" t="s">
        <v>132</v>
      </c>
      <c r="O72" s="2" t="s">
        <v>509</v>
      </c>
      <c r="P72" s="2" t="s">
        <v>65</v>
      </c>
      <c r="Q72" s="2" t="s">
        <v>65</v>
      </c>
      <c r="R72" s="2" t="s">
        <v>64</v>
      </c>
      <c r="S72" s="3"/>
      <c r="T72" s="3"/>
      <c r="U72" s="3"/>
      <c r="V72" s="3">
        <v>1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510</v>
      </c>
      <c r="AX72" s="2" t="s">
        <v>52</v>
      </c>
      <c r="AY72" s="2" t="s">
        <v>52</v>
      </c>
    </row>
    <row r="73" spans="1:51" ht="30" customHeight="1" x14ac:dyDescent="0.3">
      <c r="A73" s="8" t="s">
        <v>472</v>
      </c>
      <c r="B73" s="8" t="s">
        <v>473</v>
      </c>
      <c r="C73" s="8" t="s">
        <v>474</v>
      </c>
      <c r="D73" s="9">
        <v>0.16</v>
      </c>
      <c r="E73" s="13">
        <f>단가대비표!O79</f>
        <v>0</v>
      </c>
      <c r="F73" s="14">
        <f>TRUNC(E73*D73,1)</f>
        <v>0</v>
      </c>
      <c r="G73" s="13">
        <f>단가대비표!P79</f>
        <v>102628</v>
      </c>
      <c r="H73" s="14">
        <f>TRUNC(G73*D73,1)</f>
        <v>16420.400000000001</v>
      </c>
      <c r="I73" s="13">
        <f>단가대비표!V79</f>
        <v>0</v>
      </c>
      <c r="J73" s="14">
        <f>TRUNC(I73*D73,1)</f>
        <v>0</v>
      </c>
      <c r="K73" s="13">
        <f t="shared" si="19"/>
        <v>102628</v>
      </c>
      <c r="L73" s="14">
        <f t="shared" si="19"/>
        <v>16420.400000000001</v>
      </c>
      <c r="M73" s="8" t="s">
        <v>52</v>
      </c>
      <c r="N73" s="2" t="s">
        <v>132</v>
      </c>
      <c r="O73" s="2" t="s">
        <v>475</v>
      </c>
      <c r="P73" s="2" t="s">
        <v>65</v>
      </c>
      <c r="Q73" s="2" t="s">
        <v>65</v>
      </c>
      <c r="R73" s="2" t="s">
        <v>64</v>
      </c>
      <c r="S73" s="3"/>
      <c r="T73" s="3"/>
      <c r="U73" s="3"/>
      <c r="V73" s="3">
        <v>1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511</v>
      </c>
      <c r="AX73" s="2" t="s">
        <v>52</v>
      </c>
      <c r="AY73" s="2" t="s">
        <v>52</v>
      </c>
    </row>
    <row r="74" spans="1:51" ht="30" customHeight="1" x14ac:dyDescent="0.3">
      <c r="A74" s="8" t="s">
        <v>512</v>
      </c>
      <c r="B74" s="8" t="s">
        <v>513</v>
      </c>
      <c r="C74" s="8" t="s">
        <v>352</v>
      </c>
      <c r="D74" s="9">
        <v>1</v>
      </c>
      <c r="E74" s="13">
        <v>0</v>
      </c>
      <c r="F74" s="14">
        <f>TRUNC(E74*D74,1)</f>
        <v>0</v>
      </c>
      <c r="G74" s="13">
        <v>0</v>
      </c>
      <c r="H74" s="14">
        <f>TRUNC(G74*D74,1)</f>
        <v>0</v>
      </c>
      <c r="I74" s="13">
        <f>TRUNC(SUMIF(V72:V74, RIGHTB(O74, 1), H72:H74)*U74, 2)</f>
        <v>780.69</v>
      </c>
      <c r="J74" s="14">
        <f>TRUNC(I74*D74,1)</f>
        <v>780.6</v>
      </c>
      <c r="K74" s="13">
        <f t="shared" si="19"/>
        <v>780.6</v>
      </c>
      <c r="L74" s="14">
        <f t="shared" si="19"/>
        <v>780.6</v>
      </c>
      <c r="M74" s="8" t="s">
        <v>52</v>
      </c>
      <c r="N74" s="2" t="s">
        <v>132</v>
      </c>
      <c r="O74" s="2" t="s">
        <v>376</v>
      </c>
      <c r="P74" s="2" t="s">
        <v>65</v>
      </c>
      <c r="Q74" s="2" t="s">
        <v>65</v>
      </c>
      <c r="R74" s="2" t="s">
        <v>65</v>
      </c>
      <c r="S74" s="3">
        <v>1</v>
      </c>
      <c r="T74" s="3">
        <v>2</v>
      </c>
      <c r="U74" s="3">
        <v>0.02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514</v>
      </c>
      <c r="AX74" s="2" t="s">
        <v>52</v>
      </c>
      <c r="AY74" s="2" t="s">
        <v>52</v>
      </c>
    </row>
    <row r="75" spans="1:51" ht="30" customHeight="1" x14ac:dyDescent="0.3">
      <c r="A75" s="8" t="s">
        <v>426</v>
      </c>
      <c r="B75" s="8" t="s">
        <v>52</v>
      </c>
      <c r="C75" s="8" t="s">
        <v>52</v>
      </c>
      <c r="D75" s="9"/>
      <c r="E75" s="13"/>
      <c r="F75" s="14">
        <f>TRUNC(SUMIF(N72:N74, N71, F72:F74),0)</f>
        <v>0</v>
      </c>
      <c r="G75" s="13"/>
      <c r="H75" s="14">
        <f>TRUNC(SUMIF(N72:N74, N71, H72:H74),0)</f>
        <v>39034</v>
      </c>
      <c r="I75" s="13"/>
      <c r="J75" s="14">
        <f>TRUNC(SUMIF(N72:N74, N71, J72:J74),0)</f>
        <v>780</v>
      </c>
      <c r="K75" s="13"/>
      <c r="L75" s="14">
        <f>F75+H75+J75</f>
        <v>39814</v>
      </c>
      <c r="M75" s="8" t="s">
        <v>52</v>
      </c>
      <c r="N75" s="2" t="s">
        <v>95</v>
      </c>
      <c r="O75" s="2" t="s">
        <v>95</v>
      </c>
      <c r="P75" s="2" t="s">
        <v>52</v>
      </c>
      <c r="Q75" s="2" t="s">
        <v>52</v>
      </c>
      <c r="R75" s="2" t="s">
        <v>52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52</v>
      </c>
      <c r="AX75" s="2" t="s">
        <v>52</v>
      </c>
      <c r="AY75" s="2" t="s">
        <v>52</v>
      </c>
    </row>
    <row r="76" spans="1:51" ht="30" customHeight="1" x14ac:dyDescent="0.3">
      <c r="A76" s="9"/>
      <c r="B76" s="9"/>
      <c r="C76" s="9"/>
      <c r="D76" s="9"/>
      <c r="E76" s="13"/>
      <c r="F76" s="14"/>
      <c r="G76" s="13"/>
      <c r="H76" s="14"/>
      <c r="I76" s="13"/>
      <c r="J76" s="14"/>
      <c r="K76" s="13"/>
      <c r="L76" s="14"/>
      <c r="M76" s="9"/>
    </row>
    <row r="77" spans="1:51" ht="30" customHeight="1" x14ac:dyDescent="0.3">
      <c r="A77" s="26" t="s">
        <v>515</v>
      </c>
      <c r="B77" s="26"/>
      <c r="C77" s="26"/>
      <c r="D77" s="26"/>
      <c r="E77" s="27"/>
      <c r="F77" s="28"/>
      <c r="G77" s="27"/>
      <c r="H77" s="28"/>
      <c r="I77" s="27"/>
      <c r="J77" s="28"/>
      <c r="K77" s="27"/>
      <c r="L77" s="28"/>
      <c r="M77" s="26"/>
      <c r="N77" s="1" t="s">
        <v>137</v>
      </c>
    </row>
    <row r="78" spans="1:51" ht="30" customHeight="1" x14ac:dyDescent="0.3">
      <c r="A78" s="8" t="s">
        <v>134</v>
      </c>
      <c r="B78" s="8" t="s">
        <v>516</v>
      </c>
      <c r="C78" s="8" t="s">
        <v>77</v>
      </c>
      <c r="D78" s="9">
        <v>1</v>
      </c>
      <c r="E78" s="13">
        <f>일위대가목록!E51</f>
        <v>310</v>
      </c>
      <c r="F78" s="14">
        <f>TRUNC(E78*D78,1)</f>
        <v>310</v>
      </c>
      <c r="G78" s="13">
        <f>일위대가목록!F51</f>
        <v>10349</v>
      </c>
      <c r="H78" s="14">
        <f>TRUNC(G78*D78,1)</f>
        <v>10349</v>
      </c>
      <c r="I78" s="13">
        <f>일위대가목록!G51</f>
        <v>0</v>
      </c>
      <c r="J78" s="14">
        <f>TRUNC(I78*D78,1)</f>
        <v>0</v>
      </c>
      <c r="K78" s="13">
        <f>TRUNC(E78+G78+I78,1)</f>
        <v>10659</v>
      </c>
      <c r="L78" s="14">
        <f>TRUNC(F78+H78+J78,1)</f>
        <v>10659</v>
      </c>
      <c r="M78" s="8" t="s">
        <v>517</v>
      </c>
      <c r="N78" s="2" t="s">
        <v>137</v>
      </c>
      <c r="O78" s="2" t="s">
        <v>518</v>
      </c>
      <c r="P78" s="2" t="s">
        <v>64</v>
      </c>
      <c r="Q78" s="2" t="s">
        <v>65</v>
      </c>
      <c r="R78" s="2" t="s">
        <v>65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519</v>
      </c>
      <c r="AX78" s="2" t="s">
        <v>52</v>
      </c>
      <c r="AY78" s="2" t="s">
        <v>52</v>
      </c>
    </row>
    <row r="79" spans="1:51" ht="30" customHeight="1" x14ac:dyDescent="0.3">
      <c r="A79" s="8" t="s">
        <v>520</v>
      </c>
      <c r="B79" s="8" t="s">
        <v>521</v>
      </c>
      <c r="C79" s="8" t="s">
        <v>77</v>
      </c>
      <c r="D79" s="9">
        <v>1.05</v>
      </c>
      <c r="E79" s="13">
        <f>단가대비표!O58</f>
        <v>45500</v>
      </c>
      <c r="F79" s="14">
        <f>TRUNC(E79*D79,1)</f>
        <v>47775</v>
      </c>
      <c r="G79" s="13">
        <f>단가대비표!P58</f>
        <v>0</v>
      </c>
      <c r="H79" s="14">
        <f>TRUNC(G79*D79,1)</f>
        <v>0</v>
      </c>
      <c r="I79" s="13">
        <f>단가대비표!V58</f>
        <v>0</v>
      </c>
      <c r="J79" s="14">
        <f>TRUNC(I79*D79,1)</f>
        <v>0</v>
      </c>
      <c r="K79" s="13">
        <f>TRUNC(E79+G79+I79,1)</f>
        <v>45500</v>
      </c>
      <c r="L79" s="14">
        <f>TRUNC(F79+H79+J79,1)</f>
        <v>47775</v>
      </c>
      <c r="M79" s="8" t="s">
        <v>52</v>
      </c>
      <c r="N79" s="2" t="s">
        <v>137</v>
      </c>
      <c r="O79" s="2" t="s">
        <v>522</v>
      </c>
      <c r="P79" s="2" t="s">
        <v>65</v>
      </c>
      <c r="Q79" s="2" t="s">
        <v>65</v>
      </c>
      <c r="R79" s="2" t="s">
        <v>64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523</v>
      </c>
      <c r="AX79" s="2" t="s">
        <v>52</v>
      </c>
      <c r="AY79" s="2" t="s">
        <v>52</v>
      </c>
    </row>
    <row r="80" spans="1:51" ht="30" customHeight="1" x14ac:dyDescent="0.3">
      <c r="A80" s="8" t="s">
        <v>426</v>
      </c>
      <c r="B80" s="8" t="s">
        <v>52</v>
      </c>
      <c r="C80" s="8" t="s">
        <v>52</v>
      </c>
      <c r="D80" s="9"/>
      <c r="E80" s="13"/>
      <c r="F80" s="14">
        <f>TRUNC(SUMIF(N78:N79, N77, F78:F79),0)</f>
        <v>48085</v>
      </c>
      <c r="G80" s="13"/>
      <c r="H80" s="14">
        <f>TRUNC(SUMIF(N78:N79, N77, H78:H79),0)</f>
        <v>10349</v>
      </c>
      <c r="I80" s="13"/>
      <c r="J80" s="14">
        <f>TRUNC(SUMIF(N78:N79, N77, J78:J79),0)</f>
        <v>0</v>
      </c>
      <c r="K80" s="13"/>
      <c r="L80" s="14">
        <f>F80+H80+J80</f>
        <v>58434</v>
      </c>
      <c r="M80" s="8" t="s">
        <v>52</v>
      </c>
      <c r="N80" s="2" t="s">
        <v>95</v>
      </c>
      <c r="O80" s="2" t="s">
        <v>95</v>
      </c>
      <c r="P80" s="2" t="s">
        <v>52</v>
      </c>
      <c r="Q80" s="2" t="s">
        <v>52</v>
      </c>
      <c r="R80" s="2" t="s">
        <v>52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52</v>
      </c>
      <c r="AX80" s="2" t="s">
        <v>52</v>
      </c>
      <c r="AY80" s="2" t="s">
        <v>52</v>
      </c>
    </row>
    <row r="81" spans="1:51" ht="30" customHeight="1" x14ac:dyDescent="0.3">
      <c r="A81" s="9"/>
      <c r="B81" s="9"/>
      <c r="C81" s="9"/>
      <c r="D81" s="9"/>
      <c r="E81" s="13"/>
      <c r="F81" s="14"/>
      <c r="G81" s="13"/>
      <c r="H81" s="14"/>
      <c r="I81" s="13"/>
      <c r="J81" s="14"/>
      <c r="K81" s="13"/>
      <c r="L81" s="14"/>
      <c r="M81" s="9"/>
    </row>
    <row r="82" spans="1:51" ht="30" customHeight="1" x14ac:dyDescent="0.3">
      <c r="A82" s="26" t="s">
        <v>524</v>
      </c>
      <c r="B82" s="26"/>
      <c r="C82" s="26"/>
      <c r="D82" s="26"/>
      <c r="E82" s="27"/>
      <c r="F82" s="28"/>
      <c r="G82" s="27"/>
      <c r="H82" s="28"/>
      <c r="I82" s="27"/>
      <c r="J82" s="28"/>
      <c r="K82" s="27"/>
      <c r="L82" s="28"/>
      <c r="M82" s="26"/>
      <c r="N82" s="1" t="s">
        <v>175</v>
      </c>
    </row>
    <row r="83" spans="1:51" ht="30" customHeight="1" x14ac:dyDescent="0.3">
      <c r="A83" s="8" t="s">
        <v>525</v>
      </c>
      <c r="B83" s="8" t="s">
        <v>473</v>
      </c>
      <c r="C83" s="8" t="s">
        <v>474</v>
      </c>
      <c r="D83" s="9">
        <v>5</v>
      </c>
      <c r="E83" s="13">
        <f>단가대비표!O81</f>
        <v>0</v>
      </c>
      <c r="F83" s="14">
        <f>TRUNC(E83*D83,1)</f>
        <v>0</v>
      </c>
      <c r="G83" s="13">
        <f>단가대비표!P81</f>
        <v>180153</v>
      </c>
      <c r="H83" s="14">
        <f>TRUNC(G83*D83,1)</f>
        <v>900765</v>
      </c>
      <c r="I83" s="13">
        <f>단가대비표!V81</f>
        <v>0</v>
      </c>
      <c r="J83" s="14">
        <f>TRUNC(I83*D83,1)</f>
        <v>0</v>
      </c>
      <c r="K83" s="13">
        <f>TRUNC(E83+G83+I83,1)</f>
        <v>180153</v>
      </c>
      <c r="L83" s="14">
        <f>TRUNC(F83+H83+J83,1)</f>
        <v>900765</v>
      </c>
      <c r="M83" s="8" t="s">
        <v>52</v>
      </c>
      <c r="N83" s="2" t="s">
        <v>175</v>
      </c>
      <c r="O83" s="2" t="s">
        <v>526</v>
      </c>
      <c r="P83" s="2" t="s">
        <v>65</v>
      </c>
      <c r="Q83" s="2" t="s">
        <v>65</v>
      </c>
      <c r="R83" s="2" t="s">
        <v>64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52</v>
      </c>
      <c r="AW83" s="2" t="s">
        <v>527</v>
      </c>
      <c r="AX83" s="2" t="s">
        <v>52</v>
      </c>
      <c r="AY83" s="2" t="s">
        <v>52</v>
      </c>
    </row>
    <row r="84" spans="1:51" ht="30" customHeight="1" x14ac:dyDescent="0.3">
      <c r="A84" s="8" t="s">
        <v>525</v>
      </c>
      <c r="B84" s="8" t="s">
        <v>473</v>
      </c>
      <c r="C84" s="8" t="s">
        <v>474</v>
      </c>
      <c r="D84" s="9">
        <v>2</v>
      </c>
      <c r="E84" s="13">
        <f>단가대비표!O81</f>
        <v>0</v>
      </c>
      <c r="F84" s="14">
        <f>TRUNC(E84*D84,1)</f>
        <v>0</v>
      </c>
      <c r="G84" s="13">
        <f>단가대비표!P81</f>
        <v>180153</v>
      </c>
      <c r="H84" s="14">
        <f>TRUNC(G84*D84,1)</f>
        <v>360306</v>
      </c>
      <c r="I84" s="13">
        <f>단가대비표!V81</f>
        <v>0</v>
      </c>
      <c r="J84" s="14">
        <f>TRUNC(I84*D84,1)</f>
        <v>0</v>
      </c>
      <c r="K84" s="13">
        <f>TRUNC(E84+G84+I84,1)</f>
        <v>180153</v>
      </c>
      <c r="L84" s="14">
        <f>TRUNC(F84+H84+J84,1)</f>
        <v>360306</v>
      </c>
      <c r="M84" s="8" t="s">
        <v>52</v>
      </c>
      <c r="N84" s="2" t="s">
        <v>175</v>
      </c>
      <c r="O84" s="2" t="s">
        <v>526</v>
      </c>
      <c r="P84" s="2" t="s">
        <v>65</v>
      </c>
      <c r="Q84" s="2" t="s">
        <v>65</v>
      </c>
      <c r="R84" s="2" t="s">
        <v>64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527</v>
      </c>
      <c r="AX84" s="2" t="s">
        <v>52</v>
      </c>
      <c r="AY84" s="2" t="s">
        <v>52</v>
      </c>
    </row>
    <row r="85" spans="1:51" ht="30" customHeight="1" x14ac:dyDescent="0.3">
      <c r="A85" s="8" t="s">
        <v>426</v>
      </c>
      <c r="B85" s="8" t="s">
        <v>52</v>
      </c>
      <c r="C85" s="8" t="s">
        <v>52</v>
      </c>
      <c r="D85" s="9"/>
      <c r="E85" s="13"/>
      <c r="F85" s="14">
        <f>TRUNC(SUMIF(N83:N84, N82, F83:F84),0)</f>
        <v>0</v>
      </c>
      <c r="G85" s="13"/>
      <c r="H85" s="14">
        <f>TRUNC(SUMIF(N83:N84, N82, H83:H84),0)</f>
        <v>1261071</v>
      </c>
      <c r="I85" s="13"/>
      <c r="J85" s="14">
        <f>TRUNC(SUMIF(N83:N84, N82, J83:J84),0)</f>
        <v>0</v>
      </c>
      <c r="K85" s="13"/>
      <c r="L85" s="14">
        <f>F85+H85+J85</f>
        <v>1261071</v>
      </c>
      <c r="M85" s="8" t="s">
        <v>52</v>
      </c>
      <c r="N85" s="2" t="s">
        <v>95</v>
      </c>
      <c r="O85" s="2" t="s">
        <v>95</v>
      </c>
      <c r="P85" s="2" t="s">
        <v>52</v>
      </c>
      <c r="Q85" s="2" t="s">
        <v>52</v>
      </c>
      <c r="R85" s="2" t="s">
        <v>52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52</v>
      </c>
      <c r="AX85" s="2" t="s">
        <v>52</v>
      </c>
      <c r="AY85" s="2" t="s">
        <v>52</v>
      </c>
    </row>
    <row r="86" spans="1:51" ht="30" customHeight="1" x14ac:dyDescent="0.3">
      <c r="A86" s="9"/>
      <c r="B86" s="9"/>
      <c r="C86" s="9"/>
      <c r="D86" s="9"/>
      <c r="E86" s="13"/>
      <c r="F86" s="14"/>
      <c r="G86" s="13"/>
      <c r="H86" s="14"/>
      <c r="I86" s="13"/>
      <c r="J86" s="14"/>
      <c r="K86" s="13"/>
      <c r="L86" s="14"/>
      <c r="M86" s="9"/>
    </row>
    <row r="87" spans="1:51" ht="30" customHeight="1" x14ac:dyDescent="0.3">
      <c r="A87" s="26" t="s">
        <v>528</v>
      </c>
      <c r="B87" s="26"/>
      <c r="C87" s="26"/>
      <c r="D87" s="26"/>
      <c r="E87" s="27"/>
      <c r="F87" s="28"/>
      <c r="G87" s="27"/>
      <c r="H87" s="28"/>
      <c r="I87" s="27"/>
      <c r="J87" s="28"/>
      <c r="K87" s="27"/>
      <c r="L87" s="28"/>
      <c r="M87" s="26"/>
      <c r="N87" s="1" t="s">
        <v>180</v>
      </c>
    </row>
    <row r="88" spans="1:51" ht="30" customHeight="1" x14ac:dyDescent="0.3">
      <c r="A88" s="8" t="s">
        <v>525</v>
      </c>
      <c r="B88" s="8" t="s">
        <v>473</v>
      </c>
      <c r="C88" s="8" t="s">
        <v>474</v>
      </c>
      <c r="D88" s="9">
        <v>2.5</v>
      </c>
      <c r="E88" s="13">
        <f>단가대비표!O81</f>
        <v>0</v>
      </c>
      <c r="F88" s="14">
        <f>TRUNC(E88*D88,1)</f>
        <v>0</v>
      </c>
      <c r="G88" s="13">
        <f>단가대비표!P81</f>
        <v>180153</v>
      </c>
      <c r="H88" s="14">
        <f>TRUNC(G88*D88,1)</f>
        <v>450382.5</v>
      </c>
      <c r="I88" s="13">
        <f>단가대비표!V81</f>
        <v>0</v>
      </c>
      <c r="J88" s="14">
        <f>TRUNC(I88*D88,1)</f>
        <v>0</v>
      </c>
      <c r="K88" s="13">
        <f>TRUNC(E88+G88+I88,1)</f>
        <v>180153</v>
      </c>
      <c r="L88" s="14">
        <f>TRUNC(F88+H88+J88,1)</f>
        <v>450382.5</v>
      </c>
      <c r="M88" s="8" t="s">
        <v>52</v>
      </c>
      <c r="N88" s="2" t="s">
        <v>180</v>
      </c>
      <c r="O88" s="2" t="s">
        <v>526</v>
      </c>
      <c r="P88" s="2" t="s">
        <v>65</v>
      </c>
      <c r="Q88" s="2" t="s">
        <v>65</v>
      </c>
      <c r="R88" s="2" t="s">
        <v>64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529</v>
      </c>
      <c r="AX88" s="2" t="s">
        <v>52</v>
      </c>
      <c r="AY88" s="2" t="s">
        <v>52</v>
      </c>
    </row>
    <row r="89" spans="1:51" ht="30" customHeight="1" x14ac:dyDescent="0.3">
      <c r="A89" s="8" t="s">
        <v>426</v>
      </c>
      <c r="B89" s="8" t="s">
        <v>52</v>
      </c>
      <c r="C89" s="8" t="s">
        <v>52</v>
      </c>
      <c r="D89" s="9"/>
      <c r="E89" s="13"/>
      <c r="F89" s="14">
        <f>TRUNC(SUMIF(N88:N88, N87, F88:F88),0)</f>
        <v>0</v>
      </c>
      <c r="G89" s="13"/>
      <c r="H89" s="14">
        <f>TRUNC(SUMIF(N88:N88, N87, H88:H88),0)</f>
        <v>450382</v>
      </c>
      <c r="I89" s="13"/>
      <c r="J89" s="14">
        <f>TRUNC(SUMIF(N88:N88, N87, J88:J88),0)</f>
        <v>0</v>
      </c>
      <c r="K89" s="13"/>
      <c r="L89" s="14">
        <f>F89+H89+J89</f>
        <v>450382</v>
      </c>
      <c r="M89" s="8" t="s">
        <v>52</v>
      </c>
      <c r="N89" s="2" t="s">
        <v>95</v>
      </c>
      <c r="O89" s="2" t="s">
        <v>95</v>
      </c>
      <c r="P89" s="2" t="s">
        <v>52</v>
      </c>
      <c r="Q89" s="2" t="s">
        <v>52</v>
      </c>
      <c r="R89" s="2" t="s">
        <v>52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52</v>
      </c>
      <c r="AX89" s="2" t="s">
        <v>52</v>
      </c>
      <c r="AY89" s="2" t="s">
        <v>52</v>
      </c>
    </row>
    <row r="90" spans="1:51" ht="30" customHeight="1" x14ac:dyDescent="0.3">
      <c r="A90" s="9"/>
      <c r="B90" s="9"/>
      <c r="C90" s="9"/>
      <c r="D90" s="9"/>
      <c r="E90" s="13"/>
      <c r="F90" s="14"/>
      <c r="G90" s="13"/>
      <c r="H90" s="14"/>
      <c r="I90" s="13"/>
      <c r="J90" s="14"/>
      <c r="K90" s="13"/>
      <c r="L90" s="14"/>
      <c r="M90" s="9"/>
    </row>
    <row r="91" spans="1:51" ht="30" customHeight="1" x14ac:dyDescent="0.3">
      <c r="A91" s="26" t="s">
        <v>530</v>
      </c>
      <c r="B91" s="26"/>
      <c r="C91" s="26"/>
      <c r="D91" s="26"/>
      <c r="E91" s="27"/>
      <c r="F91" s="28"/>
      <c r="G91" s="27"/>
      <c r="H91" s="28"/>
      <c r="I91" s="27"/>
      <c r="J91" s="28"/>
      <c r="K91" s="27"/>
      <c r="L91" s="28"/>
      <c r="M91" s="26"/>
      <c r="N91" s="1" t="s">
        <v>185</v>
      </c>
    </row>
    <row r="92" spans="1:51" ht="30" customHeight="1" x14ac:dyDescent="0.3">
      <c r="A92" s="8" t="s">
        <v>531</v>
      </c>
      <c r="B92" s="8" t="s">
        <v>532</v>
      </c>
      <c r="C92" s="8" t="s">
        <v>231</v>
      </c>
      <c r="D92" s="9">
        <v>1.05</v>
      </c>
      <c r="E92" s="13">
        <f>단가대비표!O64</f>
        <v>530</v>
      </c>
      <c r="F92" s="14">
        <f>TRUNC(E92*D92,1)</f>
        <v>556.5</v>
      </c>
      <c r="G92" s="13">
        <f>단가대비표!P64</f>
        <v>0</v>
      </c>
      <c r="H92" s="14">
        <f>TRUNC(G92*D92,1)</f>
        <v>0</v>
      </c>
      <c r="I92" s="13">
        <f>단가대비표!V64</f>
        <v>0</v>
      </c>
      <c r="J92" s="14">
        <f>TRUNC(I92*D92,1)</f>
        <v>0</v>
      </c>
      <c r="K92" s="13">
        <f t="shared" ref="K92:L94" si="20">TRUNC(E92+G92+I92,1)</f>
        <v>530</v>
      </c>
      <c r="L92" s="14">
        <f t="shared" si="20"/>
        <v>556.5</v>
      </c>
      <c r="M92" s="8" t="s">
        <v>52</v>
      </c>
      <c r="N92" s="2" t="s">
        <v>185</v>
      </c>
      <c r="O92" s="2" t="s">
        <v>533</v>
      </c>
      <c r="P92" s="2" t="s">
        <v>65</v>
      </c>
      <c r="Q92" s="2" t="s">
        <v>65</v>
      </c>
      <c r="R92" s="2" t="s">
        <v>64</v>
      </c>
      <c r="S92" s="3"/>
      <c r="T92" s="3"/>
      <c r="U92" s="3"/>
      <c r="V92" s="3">
        <v>1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534</v>
      </c>
      <c r="AX92" s="2" t="s">
        <v>52</v>
      </c>
      <c r="AY92" s="2" t="s">
        <v>52</v>
      </c>
    </row>
    <row r="93" spans="1:51" ht="30" customHeight="1" x14ac:dyDescent="0.3">
      <c r="A93" s="8" t="s">
        <v>535</v>
      </c>
      <c r="B93" s="8" t="s">
        <v>536</v>
      </c>
      <c r="C93" s="8" t="s">
        <v>352</v>
      </c>
      <c r="D93" s="9">
        <v>1</v>
      </c>
      <c r="E93" s="13">
        <f>TRUNC(SUMIF(V92:V94, RIGHTB(O93, 1), F92:F94)*U93, 2)</f>
        <v>27.82</v>
      </c>
      <c r="F93" s="14">
        <f>TRUNC(E93*D93,1)</f>
        <v>27.8</v>
      </c>
      <c r="G93" s="13">
        <v>0</v>
      </c>
      <c r="H93" s="14">
        <f>TRUNC(G93*D93,1)</f>
        <v>0</v>
      </c>
      <c r="I93" s="13">
        <v>0</v>
      </c>
      <c r="J93" s="14">
        <f>TRUNC(I93*D93,1)</f>
        <v>0</v>
      </c>
      <c r="K93" s="13">
        <f t="shared" si="20"/>
        <v>27.8</v>
      </c>
      <c r="L93" s="14">
        <f t="shared" si="20"/>
        <v>27.8</v>
      </c>
      <c r="M93" s="8" t="s">
        <v>52</v>
      </c>
      <c r="N93" s="2" t="s">
        <v>185</v>
      </c>
      <c r="O93" s="2" t="s">
        <v>376</v>
      </c>
      <c r="P93" s="2" t="s">
        <v>65</v>
      </c>
      <c r="Q93" s="2" t="s">
        <v>65</v>
      </c>
      <c r="R93" s="2" t="s">
        <v>65</v>
      </c>
      <c r="S93" s="3">
        <v>0</v>
      </c>
      <c r="T93" s="3">
        <v>0</v>
      </c>
      <c r="U93" s="3">
        <v>0.05</v>
      </c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537</v>
      </c>
      <c r="AX93" s="2" t="s">
        <v>52</v>
      </c>
      <c r="AY93" s="2" t="s">
        <v>52</v>
      </c>
    </row>
    <row r="94" spans="1:51" ht="30" customHeight="1" x14ac:dyDescent="0.3">
      <c r="A94" s="8" t="s">
        <v>182</v>
      </c>
      <c r="B94" s="8" t="s">
        <v>538</v>
      </c>
      <c r="C94" s="8" t="s">
        <v>125</v>
      </c>
      <c r="D94" s="9">
        <v>1</v>
      </c>
      <c r="E94" s="13">
        <f>일위대가목록!E52</f>
        <v>159</v>
      </c>
      <c r="F94" s="14">
        <f>TRUNC(E94*D94,1)</f>
        <v>159</v>
      </c>
      <c r="G94" s="13">
        <f>일위대가목록!F52</f>
        <v>398</v>
      </c>
      <c r="H94" s="14">
        <f>TRUNC(G94*D94,1)</f>
        <v>398</v>
      </c>
      <c r="I94" s="13">
        <f>일위대가목록!G52</f>
        <v>0</v>
      </c>
      <c r="J94" s="14">
        <f>TRUNC(I94*D94,1)</f>
        <v>0</v>
      </c>
      <c r="K94" s="13">
        <f t="shared" si="20"/>
        <v>557</v>
      </c>
      <c r="L94" s="14">
        <f t="shared" si="20"/>
        <v>557</v>
      </c>
      <c r="M94" s="8" t="s">
        <v>539</v>
      </c>
      <c r="N94" s="2" t="s">
        <v>185</v>
      </c>
      <c r="O94" s="2" t="s">
        <v>540</v>
      </c>
      <c r="P94" s="2" t="s">
        <v>64</v>
      </c>
      <c r="Q94" s="2" t="s">
        <v>65</v>
      </c>
      <c r="R94" s="2" t="s">
        <v>65</v>
      </c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541</v>
      </c>
      <c r="AX94" s="2" t="s">
        <v>52</v>
      </c>
      <c r="AY94" s="2" t="s">
        <v>52</v>
      </c>
    </row>
    <row r="95" spans="1:51" ht="30" customHeight="1" x14ac:dyDescent="0.3">
      <c r="A95" s="8" t="s">
        <v>426</v>
      </c>
      <c r="B95" s="8" t="s">
        <v>52</v>
      </c>
      <c r="C95" s="8" t="s">
        <v>52</v>
      </c>
      <c r="D95" s="9"/>
      <c r="E95" s="13"/>
      <c r="F95" s="14">
        <f>TRUNC(SUMIF(N92:N94, N91, F92:F94),0)</f>
        <v>743</v>
      </c>
      <c r="G95" s="13"/>
      <c r="H95" s="14">
        <f>TRUNC(SUMIF(N92:N94, N91, H92:H94),0)</f>
        <v>398</v>
      </c>
      <c r="I95" s="13"/>
      <c r="J95" s="14">
        <f>TRUNC(SUMIF(N92:N94, N91, J92:J94),0)</f>
        <v>0</v>
      </c>
      <c r="K95" s="13"/>
      <c r="L95" s="14">
        <f>F95+H95+J95</f>
        <v>1141</v>
      </c>
      <c r="M95" s="8" t="s">
        <v>52</v>
      </c>
      <c r="N95" s="2" t="s">
        <v>95</v>
      </c>
      <c r="O95" s="2" t="s">
        <v>95</v>
      </c>
      <c r="P95" s="2" t="s">
        <v>52</v>
      </c>
      <c r="Q95" s="2" t="s">
        <v>52</v>
      </c>
      <c r="R95" s="2" t="s">
        <v>52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52</v>
      </c>
      <c r="AX95" s="2" t="s">
        <v>52</v>
      </c>
      <c r="AY95" s="2" t="s">
        <v>52</v>
      </c>
    </row>
    <row r="96" spans="1:51" ht="30" customHeight="1" x14ac:dyDescent="0.3">
      <c r="A96" s="9"/>
      <c r="B96" s="9"/>
      <c r="C96" s="9"/>
      <c r="D96" s="9"/>
      <c r="E96" s="13"/>
      <c r="F96" s="14"/>
      <c r="G96" s="13"/>
      <c r="H96" s="14"/>
      <c r="I96" s="13"/>
      <c r="J96" s="14"/>
      <c r="K96" s="13"/>
      <c r="L96" s="14"/>
      <c r="M96" s="9"/>
    </row>
    <row r="97" spans="1:51" ht="30" customHeight="1" x14ac:dyDescent="0.3">
      <c r="A97" s="26" t="s">
        <v>542</v>
      </c>
      <c r="B97" s="26"/>
      <c r="C97" s="26"/>
      <c r="D97" s="26"/>
      <c r="E97" s="27"/>
      <c r="F97" s="28"/>
      <c r="G97" s="27"/>
      <c r="H97" s="28"/>
      <c r="I97" s="27"/>
      <c r="J97" s="28"/>
      <c r="K97" s="27"/>
      <c r="L97" s="28"/>
      <c r="M97" s="26"/>
      <c r="N97" s="1" t="s">
        <v>191</v>
      </c>
    </row>
    <row r="98" spans="1:51" ht="30" customHeight="1" x14ac:dyDescent="0.3">
      <c r="A98" s="8" t="s">
        <v>543</v>
      </c>
      <c r="B98" s="8" t="s">
        <v>544</v>
      </c>
      <c r="C98" s="8" t="s">
        <v>105</v>
      </c>
      <c r="D98" s="9">
        <v>1</v>
      </c>
      <c r="E98" s="13">
        <f>일위대가목록!E53</f>
        <v>25200</v>
      </c>
      <c r="F98" s="14">
        <f>TRUNC(E98*D98,1)</f>
        <v>25200</v>
      </c>
      <c r="G98" s="13">
        <f>일위대가목록!F53</f>
        <v>0</v>
      </c>
      <c r="H98" s="14">
        <f>TRUNC(G98*D98,1)</f>
        <v>0</v>
      </c>
      <c r="I98" s="13">
        <f>일위대가목록!G53</f>
        <v>0</v>
      </c>
      <c r="J98" s="14">
        <f>TRUNC(I98*D98,1)</f>
        <v>0</v>
      </c>
      <c r="K98" s="13">
        <f t="shared" ref="K98:L100" si="21">TRUNC(E98+G98+I98,1)</f>
        <v>25200</v>
      </c>
      <c r="L98" s="14">
        <f t="shared" si="21"/>
        <v>25200</v>
      </c>
      <c r="M98" s="8" t="s">
        <v>545</v>
      </c>
      <c r="N98" s="2" t="s">
        <v>191</v>
      </c>
      <c r="O98" s="2" t="s">
        <v>546</v>
      </c>
      <c r="P98" s="2" t="s">
        <v>64</v>
      </c>
      <c r="Q98" s="2" t="s">
        <v>65</v>
      </c>
      <c r="R98" s="2" t="s">
        <v>65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547</v>
      </c>
      <c r="AX98" s="2" t="s">
        <v>52</v>
      </c>
      <c r="AY98" s="2" t="s">
        <v>52</v>
      </c>
    </row>
    <row r="99" spans="1:51" ht="30" customHeight="1" x14ac:dyDescent="0.3">
      <c r="A99" s="8" t="s">
        <v>548</v>
      </c>
      <c r="B99" s="8" t="s">
        <v>473</v>
      </c>
      <c r="C99" s="8" t="s">
        <v>474</v>
      </c>
      <c r="D99" s="9">
        <v>1.5407</v>
      </c>
      <c r="E99" s="13">
        <f>단가대비표!O85</f>
        <v>0</v>
      </c>
      <c r="F99" s="14">
        <f>TRUNC(E99*D99,1)</f>
        <v>0</v>
      </c>
      <c r="G99" s="13">
        <f>단가대비표!P85</f>
        <v>156660</v>
      </c>
      <c r="H99" s="14">
        <f>TRUNC(G99*D99,1)</f>
        <v>241366</v>
      </c>
      <c r="I99" s="13">
        <f>단가대비표!V85</f>
        <v>0</v>
      </c>
      <c r="J99" s="14">
        <f>TRUNC(I99*D99,1)</f>
        <v>0</v>
      </c>
      <c r="K99" s="13">
        <f t="shared" si="21"/>
        <v>156660</v>
      </c>
      <c r="L99" s="14">
        <f t="shared" si="21"/>
        <v>241366</v>
      </c>
      <c r="M99" s="8" t="s">
        <v>52</v>
      </c>
      <c r="N99" s="2" t="s">
        <v>191</v>
      </c>
      <c r="O99" s="2" t="s">
        <v>549</v>
      </c>
      <c r="P99" s="2" t="s">
        <v>65</v>
      </c>
      <c r="Q99" s="2" t="s">
        <v>65</v>
      </c>
      <c r="R99" s="2" t="s">
        <v>64</v>
      </c>
      <c r="S99" s="3"/>
      <c r="T99" s="3"/>
      <c r="U99" s="3"/>
      <c r="V99" s="3">
        <v>1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550</v>
      </c>
      <c r="AX99" s="2" t="s">
        <v>52</v>
      </c>
      <c r="AY99" s="2" t="s">
        <v>52</v>
      </c>
    </row>
    <row r="100" spans="1:51" ht="30" customHeight="1" x14ac:dyDescent="0.3">
      <c r="A100" s="8" t="s">
        <v>551</v>
      </c>
      <c r="B100" s="8" t="s">
        <v>552</v>
      </c>
      <c r="C100" s="8" t="s">
        <v>352</v>
      </c>
      <c r="D100" s="9">
        <v>1</v>
      </c>
      <c r="E100" s="13">
        <v>0</v>
      </c>
      <c r="F100" s="14">
        <f>TRUNC(E100*D100,1)</f>
        <v>0</v>
      </c>
      <c r="G100" s="13">
        <v>0</v>
      </c>
      <c r="H100" s="14">
        <f>TRUNC(G100*D100,1)</f>
        <v>0</v>
      </c>
      <c r="I100" s="13">
        <f>TRUNC(SUMIF(V98:V100, RIGHTB(O100, 1), H98:H100)*U100, 2)</f>
        <v>144819.6</v>
      </c>
      <c r="J100" s="14">
        <f>TRUNC(I100*D100,1)</f>
        <v>144819.6</v>
      </c>
      <c r="K100" s="13">
        <f t="shared" si="21"/>
        <v>144819.6</v>
      </c>
      <c r="L100" s="14">
        <f t="shared" si="21"/>
        <v>144819.6</v>
      </c>
      <c r="M100" s="8" t="s">
        <v>52</v>
      </c>
      <c r="N100" s="2" t="s">
        <v>191</v>
      </c>
      <c r="O100" s="2" t="s">
        <v>376</v>
      </c>
      <c r="P100" s="2" t="s">
        <v>65</v>
      </c>
      <c r="Q100" s="2" t="s">
        <v>65</v>
      </c>
      <c r="R100" s="2" t="s">
        <v>65</v>
      </c>
      <c r="S100" s="3">
        <v>1</v>
      </c>
      <c r="T100" s="3">
        <v>2</v>
      </c>
      <c r="U100" s="3">
        <v>0.6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52</v>
      </c>
      <c r="AW100" s="2" t="s">
        <v>553</v>
      </c>
      <c r="AX100" s="2" t="s">
        <v>52</v>
      </c>
      <c r="AY100" s="2" t="s">
        <v>52</v>
      </c>
    </row>
    <row r="101" spans="1:51" ht="30" customHeight="1" x14ac:dyDescent="0.3">
      <c r="A101" s="8" t="s">
        <v>426</v>
      </c>
      <c r="B101" s="8" t="s">
        <v>52</v>
      </c>
      <c r="C101" s="8" t="s">
        <v>52</v>
      </c>
      <c r="D101" s="9"/>
      <c r="E101" s="13"/>
      <c r="F101" s="14">
        <f>TRUNC(SUMIF(N98:N100, N97, F98:F100),0)</f>
        <v>25200</v>
      </c>
      <c r="G101" s="13"/>
      <c r="H101" s="14">
        <f>TRUNC(SUMIF(N98:N100, N97, H98:H100),0)</f>
        <v>241366</v>
      </c>
      <c r="I101" s="13"/>
      <c r="J101" s="14">
        <f>TRUNC(SUMIF(N98:N100, N97, J98:J100),0)</f>
        <v>144819</v>
      </c>
      <c r="K101" s="13"/>
      <c r="L101" s="14">
        <f>F101+H101+J101</f>
        <v>411385</v>
      </c>
      <c r="M101" s="8" t="s">
        <v>52</v>
      </c>
      <c r="N101" s="2" t="s">
        <v>95</v>
      </c>
      <c r="O101" s="2" t="s">
        <v>95</v>
      </c>
      <c r="P101" s="2" t="s">
        <v>52</v>
      </c>
      <c r="Q101" s="2" t="s">
        <v>52</v>
      </c>
      <c r="R101" s="2" t="s">
        <v>52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52</v>
      </c>
      <c r="AX101" s="2" t="s">
        <v>52</v>
      </c>
      <c r="AY101" s="2" t="s">
        <v>52</v>
      </c>
    </row>
    <row r="102" spans="1:51" ht="30" customHeight="1" x14ac:dyDescent="0.3">
      <c r="A102" s="9"/>
      <c r="B102" s="9"/>
      <c r="C102" s="9"/>
      <c r="D102" s="9"/>
      <c r="E102" s="13"/>
      <c r="F102" s="14"/>
      <c r="G102" s="13"/>
      <c r="H102" s="14"/>
      <c r="I102" s="13"/>
      <c r="J102" s="14"/>
      <c r="K102" s="13"/>
      <c r="L102" s="14"/>
      <c r="M102" s="9"/>
    </row>
    <row r="103" spans="1:51" ht="30" customHeight="1" x14ac:dyDescent="0.3">
      <c r="A103" s="26" t="s">
        <v>554</v>
      </c>
      <c r="B103" s="26"/>
      <c r="C103" s="26"/>
      <c r="D103" s="26"/>
      <c r="E103" s="27"/>
      <c r="F103" s="28"/>
      <c r="G103" s="27"/>
      <c r="H103" s="28"/>
      <c r="I103" s="27"/>
      <c r="J103" s="28"/>
      <c r="K103" s="27"/>
      <c r="L103" s="28"/>
      <c r="M103" s="26"/>
      <c r="N103" s="1" t="s">
        <v>197</v>
      </c>
    </row>
    <row r="104" spans="1:51" ht="30" customHeight="1" x14ac:dyDescent="0.3">
      <c r="A104" s="8" t="s">
        <v>548</v>
      </c>
      <c r="B104" s="8" t="s">
        <v>473</v>
      </c>
      <c r="C104" s="8" t="s">
        <v>474</v>
      </c>
      <c r="D104" s="9">
        <v>4</v>
      </c>
      <c r="E104" s="13">
        <f>단가대비표!O85</f>
        <v>0</v>
      </c>
      <c r="F104" s="14">
        <f>TRUNC(E104*D104,1)</f>
        <v>0</v>
      </c>
      <c r="G104" s="13">
        <f>단가대비표!P85</f>
        <v>156660</v>
      </c>
      <c r="H104" s="14">
        <f>TRUNC(G104*D104,1)</f>
        <v>626640</v>
      </c>
      <c r="I104" s="13">
        <f>단가대비표!V85</f>
        <v>0</v>
      </c>
      <c r="J104" s="14">
        <f>TRUNC(I104*D104,1)</f>
        <v>0</v>
      </c>
      <c r="K104" s="13">
        <f>TRUNC(E104+G104+I104,1)</f>
        <v>156660</v>
      </c>
      <c r="L104" s="14">
        <f>TRUNC(F104+H104+J104,1)</f>
        <v>626640</v>
      </c>
      <c r="M104" s="8" t="s">
        <v>52</v>
      </c>
      <c r="N104" s="2" t="s">
        <v>197</v>
      </c>
      <c r="O104" s="2" t="s">
        <v>549</v>
      </c>
      <c r="P104" s="2" t="s">
        <v>65</v>
      </c>
      <c r="Q104" s="2" t="s">
        <v>65</v>
      </c>
      <c r="R104" s="2" t="s">
        <v>64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555</v>
      </c>
      <c r="AX104" s="2" t="s">
        <v>52</v>
      </c>
      <c r="AY104" s="2" t="s">
        <v>52</v>
      </c>
    </row>
    <row r="105" spans="1:51" ht="30" customHeight="1" x14ac:dyDescent="0.3">
      <c r="A105" s="8" t="s">
        <v>426</v>
      </c>
      <c r="B105" s="8" t="s">
        <v>52</v>
      </c>
      <c r="C105" s="8" t="s">
        <v>52</v>
      </c>
      <c r="D105" s="9"/>
      <c r="E105" s="13"/>
      <c r="F105" s="14">
        <f>TRUNC(SUMIF(N104:N104, N103, F104:F104),0)</f>
        <v>0</v>
      </c>
      <c r="G105" s="13"/>
      <c r="H105" s="14">
        <f>TRUNC(SUMIF(N104:N104, N103, H104:H104),0)</f>
        <v>626640</v>
      </c>
      <c r="I105" s="13"/>
      <c r="J105" s="14">
        <f>TRUNC(SUMIF(N104:N104, N103, J104:J104),0)</f>
        <v>0</v>
      </c>
      <c r="K105" s="13"/>
      <c r="L105" s="14">
        <f>F105+H105+J105</f>
        <v>626640</v>
      </c>
      <c r="M105" s="8" t="s">
        <v>52</v>
      </c>
      <c r="N105" s="2" t="s">
        <v>95</v>
      </c>
      <c r="O105" s="2" t="s">
        <v>95</v>
      </c>
      <c r="P105" s="2" t="s">
        <v>52</v>
      </c>
      <c r="Q105" s="2" t="s">
        <v>52</v>
      </c>
      <c r="R105" s="2" t="s">
        <v>52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52</v>
      </c>
      <c r="AX105" s="2" t="s">
        <v>52</v>
      </c>
      <c r="AY105" s="2" t="s">
        <v>52</v>
      </c>
    </row>
    <row r="106" spans="1:51" ht="30" customHeight="1" x14ac:dyDescent="0.3">
      <c r="A106" s="9"/>
      <c r="B106" s="9"/>
      <c r="C106" s="9"/>
      <c r="D106" s="9"/>
      <c r="E106" s="13"/>
      <c r="F106" s="14"/>
      <c r="G106" s="13"/>
      <c r="H106" s="14"/>
      <c r="I106" s="13"/>
      <c r="J106" s="14"/>
      <c r="K106" s="13"/>
      <c r="L106" s="14"/>
      <c r="M106" s="9"/>
    </row>
    <row r="107" spans="1:51" ht="30" customHeight="1" x14ac:dyDescent="0.3">
      <c r="A107" s="26" t="s">
        <v>556</v>
      </c>
      <c r="B107" s="26"/>
      <c r="C107" s="26"/>
      <c r="D107" s="26"/>
      <c r="E107" s="27"/>
      <c r="F107" s="28"/>
      <c r="G107" s="27"/>
      <c r="H107" s="28"/>
      <c r="I107" s="27"/>
      <c r="J107" s="28"/>
      <c r="K107" s="27"/>
      <c r="L107" s="28"/>
      <c r="M107" s="26"/>
      <c r="N107" s="1" t="s">
        <v>202</v>
      </c>
    </row>
    <row r="108" spans="1:51" ht="30" customHeight="1" x14ac:dyDescent="0.3">
      <c r="A108" s="8" t="s">
        <v>557</v>
      </c>
      <c r="B108" s="8" t="s">
        <v>558</v>
      </c>
      <c r="C108" s="8" t="s">
        <v>231</v>
      </c>
      <c r="D108" s="9">
        <v>0.8</v>
      </c>
      <c r="E108" s="13">
        <f>단가대비표!O60</f>
        <v>523</v>
      </c>
      <c r="F108" s="14">
        <f>TRUNC(E108*D108,1)</f>
        <v>418.4</v>
      </c>
      <c r="G108" s="13">
        <f>단가대비표!P60</f>
        <v>0</v>
      </c>
      <c r="H108" s="14">
        <f>TRUNC(G108*D108,1)</f>
        <v>0</v>
      </c>
      <c r="I108" s="13">
        <f>단가대비표!V60</f>
        <v>0</v>
      </c>
      <c r="J108" s="14">
        <f>TRUNC(I108*D108,1)</f>
        <v>0</v>
      </c>
      <c r="K108" s="13">
        <f>TRUNC(E108+G108+I108,1)</f>
        <v>523</v>
      </c>
      <c r="L108" s="14">
        <f>TRUNC(F108+H108+J108,1)</f>
        <v>418.4</v>
      </c>
      <c r="M108" s="8" t="s">
        <v>52</v>
      </c>
      <c r="N108" s="2" t="s">
        <v>202</v>
      </c>
      <c r="O108" s="2" t="s">
        <v>559</v>
      </c>
      <c r="P108" s="2" t="s">
        <v>65</v>
      </c>
      <c r="Q108" s="2" t="s">
        <v>65</v>
      </c>
      <c r="R108" s="2" t="s">
        <v>64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560</v>
      </c>
      <c r="AX108" s="2" t="s">
        <v>52</v>
      </c>
      <c r="AY108" s="2" t="s">
        <v>52</v>
      </c>
    </row>
    <row r="109" spans="1:51" ht="30" customHeight="1" x14ac:dyDescent="0.3">
      <c r="A109" s="8" t="s">
        <v>561</v>
      </c>
      <c r="B109" s="8" t="s">
        <v>562</v>
      </c>
      <c r="C109" s="8" t="s">
        <v>105</v>
      </c>
      <c r="D109" s="9">
        <v>1.742</v>
      </c>
      <c r="E109" s="13">
        <f>일위대가목록!E54</f>
        <v>0</v>
      </c>
      <c r="F109" s="14">
        <f>TRUNC(E109*D109,1)</f>
        <v>0</v>
      </c>
      <c r="G109" s="13">
        <f>일위대가목록!F54</f>
        <v>91956</v>
      </c>
      <c r="H109" s="14">
        <f>TRUNC(G109*D109,1)</f>
        <v>160187.29999999999</v>
      </c>
      <c r="I109" s="13">
        <f>일위대가목록!G54</f>
        <v>0</v>
      </c>
      <c r="J109" s="14">
        <f>TRUNC(I109*D109,1)</f>
        <v>0</v>
      </c>
      <c r="K109" s="13">
        <f>TRUNC(E109+G109+I109,1)</f>
        <v>91956</v>
      </c>
      <c r="L109" s="14">
        <f>TRUNC(F109+H109+J109,1)</f>
        <v>160187.29999999999</v>
      </c>
      <c r="M109" s="8" t="s">
        <v>563</v>
      </c>
      <c r="N109" s="2" t="s">
        <v>202</v>
      </c>
      <c r="O109" s="2" t="s">
        <v>564</v>
      </c>
      <c r="P109" s="2" t="s">
        <v>64</v>
      </c>
      <c r="Q109" s="2" t="s">
        <v>65</v>
      </c>
      <c r="R109" s="2" t="s">
        <v>65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565</v>
      </c>
      <c r="AX109" s="2" t="s">
        <v>52</v>
      </c>
      <c r="AY109" s="2" t="s">
        <v>52</v>
      </c>
    </row>
    <row r="110" spans="1:51" ht="30" customHeight="1" x14ac:dyDescent="0.3">
      <c r="A110" s="8" t="s">
        <v>426</v>
      </c>
      <c r="B110" s="8" t="s">
        <v>52</v>
      </c>
      <c r="C110" s="8" t="s">
        <v>52</v>
      </c>
      <c r="D110" s="9"/>
      <c r="E110" s="13"/>
      <c r="F110" s="14">
        <f>TRUNC(SUMIF(N108:N109, N107, F108:F109),0)</f>
        <v>418</v>
      </c>
      <c r="G110" s="13"/>
      <c r="H110" s="14">
        <f>TRUNC(SUMIF(N108:N109, N107, H108:H109),0)</f>
        <v>160187</v>
      </c>
      <c r="I110" s="13"/>
      <c r="J110" s="14">
        <f>TRUNC(SUMIF(N108:N109, N107, J108:J109),0)</f>
        <v>0</v>
      </c>
      <c r="K110" s="13"/>
      <c r="L110" s="14">
        <f>F110+H110+J110</f>
        <v>160605</v>
      </c>
      <c r="M110" s="8" t="s">
        <v>52</v>
      </c>
      <c r="N110" s="2" t="s">
        <v>95</v>
      </c>
      <c r="O110" s="2" t="s">
        <v>95</v>
      </c>
      <c r="P110" s="2" t="s">
        <v>52</v>
      </c>
      <c r="Q110" s="2" t="s">
        <v>52</v>
      </c>
      <c r="R110" s="2" t="s">
        <v>52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52</v>
      </c>
      <c r="AX110" s="2" t="s">
        <v>52</v>
      </c>
      <c r="AY110" s="2" t="s">
        <v>52</v>
      </c>
    </row>
    <row r="111" spans="1:51" ht="30" customHeight="1" x14ac:dyDescent="0.3">
      <c r="A111" s="9"/>
      <c r="B111" s="9"/>
      <c r="C111" s="9"/>
      <c r="D111" s="9"/>
      <c r="E111" s="13"/>
      <c r="F111" s="14"/>
      <c r="G111" s="13"/>
      <c r="H111" s="14"/>
      <c r="I111" s="13"/>
      <c r="J111" s="14"/>
      <c r="K111" s="13"/>
      <c r="L111" s="14"/>
      <c r="M111" s="9"/>
    </row>
    <row r="112" spans="1:51" ht="30" customHeight="1" x14ac:dyDescent="0.3">
      <c r="A112" s="26" t="s">
        <v>566</v>
      </c>
      <c r="B112" s="26"/>
      <c r="C112" s="26"/>
      <c r="D112" s="26"/>
      <c r="E112" s="27"/>
      <c r="F112" s="28"/>
      <c r="G112" s="27"/>
      <c r="H112" s="28"/>
      <c r="I112" s="27"/>
      <c r="J112" s="28"/>
      <c r="K112" s="27"/>
      <c r="L112" s="28"/>
      <c r="M112" s="26"/>
      <c r="N112" s="1" t="s">
        <v>217</v>
      </c>
    </row>
    <row r="113" spans="1:51" ht="30" customHeight="1" x14ac:dyDescent="0.3">
      <c r="A113" s="8" t="s">
        <v>567</v>
      </c>
      <c r="B113" s="8" t="s">
        <v>568</v>
      </c>
      <c r="C113" s="8" t="s">
        <v>569</v>
      </c>
      <c r="D113" s="9">
        <v>0.12</v>
      </c>
      <c r="E113" s="13">
        <f>단가대비표!O68</f>
        <v>15490</v>
      </c>
      <c r="F113" s="14">
        <f>TRUNC(E113*D113,1)</f>
        <v>1858.8</v>
      </c>
      <c r="G113" s="13">
        <f>단가대비표!P68</f>
        <v>0</v>
      </c>
      <c r="H113" s="14">
        <f>TRUNC(G113*D113,1)</f>
        <v>0</v>
      </c>
      <c r="I113" s="13">
        <f>단가대비표!V68</f>
        <v>0</v>
      </c>
      <c r="J113" s="14">
        <f>TRUNC(I113*D113,1)</f>
        <v>0</v>
      </c>
      <c r="K113" s="13">
        <f>TRUNC(E113+G113+I113,1)</f>
        <v>15490</v>
      </c>
      <c r="L113" s="14">
        <f>TRUNC(F113+H113+J113,1)</f>
        <v>1858.8</v>
      </c>
      <c r="M113" s="8" t="s">
        <v>52</v>
      </c>
      <c r="N113" s="2" t="s">
        <v>217</v>
      </c>
      <c r="O113" s="2" t="s">
        <v>570</v>
      </c>
      <c r="P113" s="2" t="s">
        <v>65</v>
      </c>
      <c r="Q113" s="2" t="s">
        <v>65</v>
      </c>
      <c r="R113" s="2" t="s">
        <v>64</v>
      </c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52</v>
      </c>
      <c r="AW113" s="2" t="s">
        <v>571</v>
      </c>
      <c r="AX113" s="2" t="s">
        <v>52</v>
      </c>
      <c r="AY113" s="2" t="s">
        <v>52</v>
      </c>
    </row>
    <row r="114" spans="1:51" ht="30" customHeight="1" x14ac:dyDescent="0.3">
      <c r="A114" s="8" t="s">
        <v>572</v>
      </c>
      <c r="B114" s="8" t="s">
        <v>573</v>
      </c>
      <c r="C114" s="8" t="s">
        <v>100</v>
      </c>
      <c r="D114" s="9">
        <v>1</v>
      </c>
      <c r="E114" s="13">
        <f>일위대가목록!E55</f>
        <v>0</v>
      </c>
      <c r="F114" s="14">
        <f>TRUNC(E114*D114,1)</f>
        <v>0</v>
      </c>
      <c r="G114" s="13">
        <f>일위대가목록!F55</f>
        <v>4038</v>
      </c>
      <c r="H114" s="14">
        <f>TRUNC(G114*D114,1)</f>
        <v>4038</v>
      </c>
      <c r="I114" s="13">
        <f>일위대가목록!G55</f>
        <v>0</v>
      </c>
      <c r="J114" s="14">
        <f>TRUNC(I114*D114,1)</f>
        <v>0</v>
      </c>
      <c r="K114" s="13">
        <f>TRUNC(E114+G114+I114,1)</f>
        <v>4038</v>
      </c>
      <c r="L114" s="14">
        <f>TRUNC(F114+H114+J114,1)</f>
        <v>4038</v>
      </c>
      <c r="M114" s="8" t="s">
        <v>574</v>
      </c>
      <c r="N114" s="2" t="s">
        <v>217</v>
      </c>
      <c r="O114" s="2" t="s">
        <v>575</v>
      </c>
      <c r="P114" s="2" t="s">
        <v>64</v>
      </c>
      <c r="Q114" s="2" t="s">
        <v>65</v>
      </c>
      <c r="R114" s="2" t="s">
        <v>65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576</v>
      </c>
      <c r="AX114" s="2" t="s">
        <v>52</v>
      </c>
      <c r="AY114" s="2" t="s">
        <v>52</v>
      </c>
    </row>
    <row r="115" spans="1:51" ht="30" customHeight="1" x14ac:dyDescent="0.3">
      <c r="A115" s="8" t="s">
        <v>426</v>
      </c>
      <c r="B115" s="8" t="s">
        <v>52</v>
      </c>
      <c r="C115" s="8" t="s">
        <v>52</v>
      </c>
      <c r="D115" s="9"/>
      <c r="E115" s="13"/>
      <c r="F115" s="14">
        <f>TRUNC(SUMIF(N113:N114, N112, F113:F114),0)</f>
        <v>1858</v>
      </c>
      <c r="G115" s="13"/>
      <c r="H115" s="14">
        <f>TRUNC(SUMIF(N113:N114, N112, H113:H114),0)</f>
        <v>4038</v>
      </c>
      <c r="I115" s="13"/>
      <c r="J115" s="14">
        <f>TRUNC(SUMIF(N113:N114, N112, J113:J114),0)</f>
        <v>0</v>
      </c>
      <c r="K115" s="13"/>
      <c r="L115" s="14">
        <f>F115+H115+J115</f>
        <v>5896</v>
      </c>
      <c r="M115" s="8" t="s">
        <v>52</v>
      </c>
      <c r="N115" s="2" t="s">
        <v>95</v>
      </c>
      <c r="O115" s="2" t="s">
        <v>95</v>
      </c>
      <c r="P115" s="2" t="s">
        <v>52</v>
      </c>
      <c r="Q115" s="2" t="s">
        <v>52</v>
      </c>
      <c r="R115" s="2" t="s">
        <v>52</v>
      </c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52</v>
      </c>
      <c r="AX115" s="2" t="s">
        <v>52</v>
      </c>
      <c r="AY115" s="2" t="s">
        <v>52</v>
      </c>
    </row>
    <row r="116" spans="1:51" ht="30" customHeight="1" x14ac:dyDescent="0.3">
      <c r="A116" s="9"/>
      <c r="B116" s="9"/>
      <c r="C116" s="9"/>
      <c r="D116" s="9"/>
      <c r="E116" s="13"/>
      <c r="F116" s="14"/>
      <c r="G116" s="13"/>
      <c r="H116" s="14"/>
      <c r="I116" s="13"/>
      <c r="J116" s="14"/>
      <c r="K116" s="13"/>
      <c r="L116" s="14"/>
      <c r="M116" s="9"/>
    </row>
    <row r="117" spans="1:51" ht="30" customHeight="1" x14ac:dyDescent="0.3">
      <c r="A117" s="26" t="s">
        <v>577</v>
      </c>
      <c r="B117" s="26"/>
      <c r="C117" s="26"/>
      <c r="D117" s="26"/>
      <c r="E117" s="27"/>
      <c r="F117" s="28"/>
      <c r="G117" s="27"/>
      <c r="H117" s="28"/>
      <c r="I117" s="27"/>
      <c r="J117" s="28"/>
      <c r="K117" s="27"/>
      <c r="L117" s="28"/>
      <c r="M117" s="26"/>
      <c r="N117" s="1" t="s">
        <v>222</v>
      </c>
    </row>
    <row r="118" spans="1:51" ht="30" customHeight="1" x14ac:dyDescent="0.3">
      <c r="A118" s="8" t="s">
        <v>578</v>
      </c>
      <c r="B118" s="8" t="s">
        <v>579</v>
      </c>
      <c r="C118" s="8" t="s">
        <v>580</v>
      </c>
      <c r="D118" s="9">
        <v>1</v>
      </c>
      <c r="E118" s="13">
        <f>단가대비표!O46</f>
        <v>156000</v>
      </c>
      <c r="F118" s="14">
        <f t="shared" ref="F118:F123" si="22">TRUNC(E118*D118,1)</f>
        <v>156000</v>
      </c>
      <c r="G118" s="13">
        <f>단가대비표!P46</f>
        <v>0</v>
      </c>
      <c r="H118" s="14">
        <f t="shared" ref="H118:H123" si="23">TRUNC(G118*D118,1)</f>
        <v>0</v>
      </c>
      <c r="I118" s="13">
        <f>단가대비표!V46</f>
        <v>0</v>
      </c>
      <c r="J118" s="14">
        <f t="shared" ref="J118:J123" si="24">TRUNC(I118*D118,1)</f>
        <v>0</v>
      </c>
      <c r="K118" s="13">
        <f t="shared" ref="K118:L123" si="25">TRUNC(E118+G118+I118,1)</f>
        <v>156000</v>
      </c>
      <c r="L118" s="14">
        <f t="shared" si="25"/>
        <v>156000</v>
      </c>
      <c r="M118" s="8" t="s">
        <v>52</v>
      </c>
      <c r="N118" s="2" t="s">
        <v>222</v>
      </c>
      <c r="O118" s="2" t="s">
        <v>581</v>
      </c>
      <c r="P118" s="2" t="s">
        <v>65</v>
      </c>
      <c r="Q118" s="2" t="s">
        <v>65</v>
      </c>
      <c r="R118" s="2" t="s">
        <v>64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582</v>
      </c>
      <c r="AX118" s="2" t="s">
        <v>52</v>
      </c>
      <c r="AY118" s="2" t="s">
        <v>52</v>
      </c>
    </row>
    <row r="119" spans="1:51" ht="30" customHeight="1" x14ac:dyDescent="0.3">
      <c r="A119" s="8" t="s">
        <v>583</v>
      </c>
      <c r="B119" s="8" t="s">
        <v>584</v>
      </c>
      <c r="C119" s="8" t="s">
        <v>77</v>
      </c>
      <c r="D119" s="9">
        <v>1.212</v>
      </c>
      <c r="E119" s="13">
        <f>단가대비표!O43</f>
        <v>120450</v>
      </c>
      <c r="F119" s="14">
        <f t="shared" si="22"/>
        <v>145985.4</v>
      </c>
      <c r="G119" s="13">
        <f>단가대비표!P43</f>
        <v>0</v>
      </c>
      <c r="H119" s="14">
        <f t="shared" si="23"/>
        <v>0</v>
      </c>
      <c r="I119" s="13">
        <f>단가대비표!V43</f>
        <v>0</v>
      </c>
      <c r="J119" s="14">
        <f t="shared" si="24"/>
        <v>0</v>
      </c>
      <c r="K119" s="13">
        <f t="shared" si="25"/>
        <v>120450</v>
      </c>
      <c r="L119" s="14">
        <f t="shared" si="25"/>
        <v>145985.4</v>
      </c>
      <c r="M119" s="8" t="s">
        <v>52</v>
      </c>
      <c r="N119" s="2" t="s">
        <v>222</v>
      </c>
      <c r="O119" s="2" t="s">
        <v>585</v>
      </c>
      <c r="P119" s="2" t="s">
        <v>65</v>
      </c>
      <c r="Q119" s="2" t="s">
        <v>65</v>
      </c>
      <c r="R119" s="2" t="s">
        <v>64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586</v>
      </c>
      <c r="AX119" s="2" t="s">
        <v>52</v>
      </c>
      <c r="AY119" s="2" t="s">
        <v>52</v>
      </c>
    </row>
    <row r="120" spans="1:51" ht="30" customHeight="1" x14ac:dyDescent="0.3">
      <c r="A120" s="8" t="s">
        <v>587</v>
      </c>
      <c r="B120" s="8" t="s">
        <v>588</v>
      </c>
      <c r="C120" s="8" t="s">
        <v>100</v>
      </c>
      <c r="D120" s="9">
        <v>1.05</v>
      </c>
      <c r="E120" s="13">
        <f>단가대비표!O74</f>
        <v>8950</v>
      </c>
      <c r="F120" s="14">
        <f t="shared" si="22"/>
        <v>9397.5</v>
      </c>
      <c r="G120" s="13">
        <f>단가대비표!P74</f>
        <v>0</v>
      </c>
      <c r="H120" s="14">
        <f t="shared" si="23"/>
        <v>0</v>
      </c>
      <c r="I120" s="13">
        <f>단가대비표!V74</f>
        <v>0</v>
      </c>
      <c r="J120" s="14">
        <f t="shared" si="24"/>
        <v>0</v>
      </c>
      <c r="K120" s="13">
        <f t="shared" si="25"/>
        <v>8950</v>
      </c>
      <c r="L120" s="14">
        <f t="shared" si="25"/>
        <v>9397.5</v>
      </c>
      <c r="M120" s="8" t="s">
        <v>52</v>
      </c>
      <c r="N120" s="2" t="s">
        <v>222</v>
      </c>
      <c r="O120" s="2" t="s">
        <v>589</v>
      </c>
      <c r="P120" s="2" t="s">
        <v>65</v>
      </c>
      <c r="Q120" s="2" t="s">
        <v>65</v>
      </c>
      <c r="R120" s="2" t="s">
        <v>64</v>
      </c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590</v>
      </c>
      <c r="AX120" s="2" t="s">
        <v>52</v>
      </c>
      <c r="AY120" s="2" t="s">
        <v>52</v>
      </c>
    </row>
    <row r="121" spans="1:51" ht="30" customHeight="1" x14ac:dyDescent="0.3">
      <c r="A121" s="8" t="s">
        <v>591</v>
      </c>
      <c r="B121" s="8" t="s">
        <v>592</v>
      </c>
      <c r="C121" s="8" t="s">
        <v>77</v>
      </c>
      <c r="D121" s="9">
        <v>1.2</v>
      </c>
      <c r="E121" s="13">
        <f>일위대가목록!E56</f>
        <v>0</v>
      </c>
      <c r="F121" s="14">
        <f t="shared" si="22"/>
        <v>0</v>
      </c>
      <c r="G121" s="13">
        <f>일위대가목록!F56</f>
        <v>19530</v>
      </c>
      <c r="H121" s="14">
        <f t="shared" si="23"/>
        <v>23436</v>
      </c>
      <c r="I121" s="13">
        <f>일위대가목록!G56</f>
        <v>0</v>
      </c>
      <c r="J121" s="14">
        <f t="shared" si="24"/>
        <v>0</v>
      </c>
      <c r="K121" s="13">
        <f t="shared" si="25"/>
        <v>19530</v>
      </c>
      <c r="L121" s="14">
        <f t="shared" si="25"/>
        <v>23436</v>
      </c>
      <c r="M121" s="8" t="s">
        <v>593</v>
      </c>
      <c r="N121" s="2" t="s">
        <v>222</v>
      </c>
      <c r="O121" s="2" t="s">
        <v>594</v>
      </c>
      <c r="P121" s="2" t="s">
        <v>64</v>
      </c>
      <c r="Q121" s="2" t="s">
        <v>65</v>
      </c>
      <c r="R121" s="2" t="s">
        <v>65</v>
      </c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595</v>
      </c>
      <c r="AX121" s="2" t="s">
        <v>52</v>
      </c>
      <c r="AY121" s="2" t="s">
        <v>52</v>
      </c>
    </row>
    <row r="122" spans="1:51" ht="30" customHeight="1" x14ac:dyDescent="0.3">
      <c r="A122" s="8" t="s">
        <v>596</v>
      </c>
      <c r="B122" s="8" t="s">
        <v>52</v>
      </c>
      <c r="C122" s="8" t="s">
        <v>100</v>
      </c>
      <c r="D122" s="9">
        <v>1</v>
      </c>
      <c r="E122" s="13">
        <f>일위대가목록!E57</f>
        <v>461</v>
      </c>
      <c r="F122" s="14">
        <f t="shared" si="22"/>
        <v>461</v>
      </c>
      <c r="G122" s="13">
        <f>일위대가목록!F57</f>
        <v>9548</v>
      </c>
      <c r="H122" s="14">
        <f t="shared" si="23"/>
        <v>9548</v>
      </c>
      <c r="I122" s="13">
        <f>일위대가목록!G57</f>
        <v>286</v>
      </c>
      <c r="J122" s="14">
        <f t="shared" si="24"/>
        <v>286</v>
      </c>
      <c r="K122" s="13">
        <f t="shared" si="25"/>
        <v>10295</v>
      </c>
      <c r="L122" s="14">
        <f t="shared" si="25"/>
        <v>10295</v>
      </c>
      <c r="M122" s="8" t="s">
        <v>597</v>
      </c>
      <c r="N122" s="2" t="s">
        <v>222</v>
      </c>
      <c r="O122" s="2" t="s">
        <v>598</v>
      </c>
      <c r="P122" s="2" t="s">
        <v>64</v>
      </c>
      <c r="Q122" s="2" t="s">
        <v>65</v>
      </c>
      <c r="R122" s="2" t="s">
        <v>65</v>
      </c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599</v>
      </c>
      <c r="AX122" s="2" t="s">
        <v>52</v>
      </c>
      <c r="AY122" s="2" t="s">
        <v>52</v>
      </c>
    </row>
    <row r="123" spans="1:51" ht="30" customHeight="1" x14ac:dyDescent="0.3">
      <c r="A123" s="8" t="s">
        <v>600</v>
      </c>
      <c r="B123" s="8" t="s">
        <v>601</v>
      </c>
      <c r="C123" s="8" t="s">
        <v>143</v>
      </c>
      <c r="D123" s="9">
        <v>2.4300000000000002</v>
      </c>
      <c r="E123" s="13">
        <f>일위대가목록!E58</f>
        <v>246</v>
      </c>
      <c r="F123" s="14">
        <f t="shared" si="22"/>
        <v>597.70000000000005</v>
      </c>
      <c r="G123" s="13">
        <f>일위대가목록!F58</f>
        <v>2541</v>
      </c>
      <c r="H123" s="14">
        <f t="shared" si="23"/>
        <v>6174.6</v>
      </c>
      <c r="I123" s="13">
        <f>일위대가목록!G58</f>
        <v>13</v>
      </c>
      <c r="J123" s="14">
        <f t="shared" si="24"/>
        <v>31.5</v>
      </c>
      <c r="K123" s="13">
        <f t="shared" si="25"/>
        <v>2800</v>
      </c>
      <c r="L123" s="14">
        <f t="shared" si="25"/>
        <v>6803.8</v>
      </c>
      <c r="M123" s="8" t="s">
        <v>602</v>
      </c>
      <c r="N123" s="2" t="s">
        <v>222</v>
      </c>
      <c r="O123" s="2" t="s">
        <v>603</v>
      </c>
      <c r="P123" s="2" t="s">
        <v>64</v>
      </c>
      <c r="Q123" s="2" t="s">
        <v>65</v>
      </c>
      <c r="R123" s="2" t="s">
        <v>65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604</v>
      </c>
      <c r="AX123" s="2" t="s">
        <v>52</v>
      </c>
      <c r="AY123" s="2" t="s">
        <v>52</v>
      </c>
    </row>
    <row r="124" spans="1:51" ht="30" customHeight="1" x14ac:dyDescent="0.3">
      <c r="A124" s="8" t="s">
        <v>426</v>
      </c>
      <c r="B124" s="8" t="s">
        <v>52</v>
      </c>
      <c r="C124" s="8" t="s">
        <v>52</v>
      </c>
      <c r="D124" s="9"/>
      <c r="E124" s="13"/>
      <c r="F124" s="14">
        <f>TRUNC(SUMIF(N118:N123, N117, F118:F123),0)</f>
        <v>312441</v>
      </c>
      <c r="G124" s="13"/>
      <c r="H124" s="14">
        <f>TRUNC(SUMIF(N118:N123, N117, H118:H123),0)</f>
        <v>39158</v>
      </c>
      <c r="I124" s="13"/>
      <c r="J124" s="14">
        <f>TRUNC(SUMIF(N118:N123, N117, J118:J123),0)</f>
        <v>317</v>
      </c>
      <c r="K124" s="13"/>
      <c r="L124" s="14">
        <f>F124+H124+J124</f>
        <v>351916</v>
      </c>
      <c r="M124" s="8" t="s">
        <v>52</v>
      </c>
      <c r="N124" s="2" t="s">
        <v>95</v>
      </c>
      <c r="O124" s="2" t="s">
        <v>95</v>
      </c>
      <c r="P124" s="2" t="s">
        <v>52</v>
      </c>
      <c r="Q124" s="2" t="s">
        <v>52</v>
      </c>
      <c r="R124" s="2" t="s">
        <v>52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52</v>
      </c>
      <c r="AX124" s="2" t="s">
        <v>52</v>
      </c>
      <c r="AY124" s="2" t="s">
        <v>52</v>
      </c>
    </row>
    <row r="125" spans="1:51" ht="30" customHeight="1" x14ac:dyDescent="0.3">
      <c r="A125" s="9"/>
      <c r="B125" s="9"/>
      <c r="C125" s="9"/>
      <c r="D125" s="9"/>
      <c r="E125" s="13"/>
      <c r="F125" s="14"/>
      <c r="G125" s="13"/>
      <c r="H125" s="14"/>
      <c r="I125" s="13"/>
      <c r="J125" s="14"/>
      <c r="K125" s="13"/>
      <c r="L125" s="14"/>
      <c r="M125" s="9"/>
    </row>
    <row r="126" spans="1:51" ht="30" customHeight="1" x14ac:dyDescent="0.3">
      <c r="A126" s="26" t="s">
        <v>605</v>
      </c>
      <c r="B126" s="26"/>
      <c r="C126" s="26"/>
      <c r="D126" s="26"/>
      <c r="E126" s="27"/>
      <c r="F126" s="28"/>
      <c r="G126" s="27"/>
      <c r="H126" s="28"/>
      <c r="I126" s="27"/>
      <c r="J126" s="28"/>
      <c r="K126" s="27"/>
      <c r="L126" s="28"/>
      <c r="M126" s="26"/>
      <c r="N126" s="1" t="s">
        <v>227</v>
      </c>
    </row>
    <row r="127" spans="1:51" ht="30" customHeight="1" x14ac:dyDescent="0.3">
      <c r="A127" s="8" t="s">
        <v>606</v>
      </c>
      <c r="B127" s="8" t="s">
        <v>607</v>
      </c>
      <c r="C127" s="8" t="s">
        <v>143</v>
      </c>
      <c r="D127" s="9">
        <v>8.6356999999999999</v>
      </c>
      <c r="E127" s="13">
        <f>단가대비표!O31</f>
        <v>3600</v>
      </c>
      <c r="F127" s="14">
        <f>TRUNC(E127*D127,1)</f>
        <v>31088.5</v>
      </c>
      <c r="G127" s="13">
        <f>단가대비표!P31</f>
        <v>0</v>
      </c>
      <c r="H127" s="14">
        <f>TRUNC(G127*D127,1)</f>
        <v>0</v>
      </c>
      <c r="I127" s="13">
        <f>단가대비표!V31</f>
        <v>0</v>
      </c>
      <c r="J127" s="14">
        <f>TRUNC(I127*D127,1)</f>
        <v>0</v>
      </c>
      <c r="K127" s="13">
        <f t="shared" ref="K127:L129" si="26">TRUNC(E127+G127+I127,1)</f>
        <v>3600</v>
      </c>
      <c r="L127" s="14">
        <f t="shared" si="26"/>
        <v>31088.5</v>
      </c>
      <c r="M127" s="8" t="s">
        <v>52</v>
      </c>
      <c r="N127" s="2" t="s">
        <v>227</v>
      </c>
      <c r="O127" s="2" t="s">
        <v>608</v>
      </c>
      <c r="P127" s="2" t="s">
        <v>65</v>
      </c>
      <c r="Q127" s="2" t="s">
        <v>65</v>
      </c>
      <c r="R127" s="2" t="s">
        <v>64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609</v>
      </c>
      <c r="AX127" s="2" t="s">
        <v>52</v>
      </c>
      <c r="AY127" s="2" t="s">
        <v>52</v>
      </c>
    </row>
    <row r="128" spans="1:51" ht="30" customHeight="1" x14ac:dyDescent="0.3">
      <c r="A128" s="8" t="s">
        <v>587</v>
      </c>
      <c r="B128" s="8" t="s">
        <v>610</v>
      </c>
      <c r="C128" s="8" t="s">
        <v>100</v>
      </c>
      <c r="D128" s="9">
        <v>4.4729999999999999</v>
      </c>
      <c r="E128" s="13">
        <f>단가대비표!O73</f>
        <v>3610</v>
      </c>
      <c r="F128" s="14">
        <f>TRUNC(E128*D128,1)</f>
        <v>16147.5</v>
      </c>
      <c r="G128" s="13">
        <f>단가대비표!P73</f>
        <v>0</v>
      </c>
      <c r="H128" s="14">
        <f>TRUNC(G128*D128,1)</f>
        <v>0</v>
      </c>
      <c r="I128" s="13">
        <f>단가대비표!V73</f>
        <v>0</v>
      </c>
      <c r="J128" s="14">
        <f>TRUNC(I128*D128,1)</f>
        <v>0</v>
      </c>
      <c r="K128" s="13">
        <f t="shared" si="26"/>
        <v>3610</v>
      </c>
      <c r="L128" s="14">
        <f t="shared" si="26"/>
        <v>16147.5</v>
      </c>
      <c r="M128" s="8" t="s">
        <v>52</v>
      </c>
      <c r="N128" s="2" t="s">
        <v>227</v>
      </c>
      <c r="O128" s="2" t="s">
        <v>611</v>
      </c>
      <c r="P128" s="2" t="s">
        <v>65</v>
      </c>
      <c r="Q128" s="2" t="s">
        <v>65</v>
      </c>
      <c r="R128" s="2" t="s">
        <v>64</v>
      </c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612</v>
      </c>
      <c r="AX128" s="2" t="s">
        <v>52</v>
      </c>
      <c r="AY128" s="2" t="s">
        <v>52</v>
      </c>
    </row>
    <row r="129" spans="1:51" ht="30" customHeight="1" x14ac:dyDescent="0.3">
      <c r="A129" s="8" t="s">
        <v>613</v>
      </c>
      <c r="B129" s="8" t="s">
        <v>601</v>
      </c>
      <c r="C129" s="8" t="s">
        <v>143</v>
      </c>
      <c r="D129" s="9">
        <v>12.1107</v>
      </c>
      <c r="E129" s="13">
        <f>일위대가목록!E60</f>
        <v>311</v>
      </c>
      <c r="F129" s="14">
        <f>TRUNC(E129*D129,1)</f>
        <v>3766.4</v>
      </c>
      <c r="G129" s="13">
        <f>일위대가목록!F60</f>
        <v>3741</v>
      </c>
      <c r="H129" s="14">
        <f>TRUNC(G129*D129,1)</f>
        <v>45306.1</v>
      </c>
      <c r="I129" s="13">
        <f>일위대가목록!G60</f>
        <v>15</v>
      </c>
      <c r="J129" s="14">
        <f>TRUNC(I129*D129,1)</f>
        <v>181.6</v>
      </c>
      <c r="K129" s="13">
        <f t="shared" si="26"/>
        <v>4067</v>
      </c>
      <c r="L129" s="14">
        <f t="shared" si="26"/>
        <v>49254.1</v>
      </c>
      <c r="M129" s="8" t="s">
        <v>614</v>
      </c>
      <c r="N129" s="2" t="s">
        <v>227</v>
      </c>
      <c r="O129" s="2" t="s">
        <v>615</v>
      </c>
      <c r="P129" s="2" t="s">
        <v>64</v>
      </c>
      <c r="Q129" s="2" t="s">
        <v>65</v>
      </c>
      <c r="R129" s="2" t="s">
        <v>65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616</v>
      </c>
      <c r="AX129" s="2" t="s">
        <v>52</v>
      </c>
      <c r="AY129" s="2" t="s">
        <v>52</v>
      </c>
    </row>
    <row r="130" spans="1:51" ht="30" customHeight="1" x14ac:dyDescent="0.3">
      <c r="A130" s="8" t="s">
        <v>426</v>
      </c>
      <c r="B130" s="8" t="s">
        <v>52</v>
      </c>
      <c r="C130" s="8" t="s">
        <v>52</v>
      </c>
      <c r="D130" s="9"/>
      <c r="E130" s="13"/>
      <c r="F130" s="14">
        <f>TRUNC(SUMIF(N127:N129, N126, F127:F129),0)</f>
        <v>51002</v>
      </c>
      <c r="G130" s="13"/>
      <c r="H130" s="14">
        <f>TRUNC(SUMIF(N127:N129, N126, H127:H129),0)</f>
        <v>45306</v>
      </c>
      <c r="I130" s="13"/>
      <c r="J130" s="14">
        <f>TRUNC(SUMIF(N127:N129, N126, J127:J129),0)</f>
        <v>181</v>
      </c>
      <c r="K130" s="13"/>
      <c r="L130" s="14">
        <f>F130+H130+J130</f>
        <v>96489</v>
      </c>
      <c r="M130" s="8" t="s">
        <v>52</v>
      </c>
      <c r="N130" s="2" t="s">
        <v>95</v>
      </c>
      <c r="O130" s="2" t="s">
        <v>95</v>
      </c>
      <c r="P130" s="2" t="s">
        <v>52</v>
      </c>
      <c r="Q130" s="2" t="s">
        <v>52</v>
      </c>
      <c r="R130" s="2" t="s">
        <v>52</v>
      </c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52</v>
      </c>
      <c r="AX130" s="2" t="s">
        <v>52</v>
      </c>
      <c r="AY130" s="2" t="s">
        <v>52</v>
      </c>
    </row>
    <row r="131" spans="1:51" ht="30" customHeight="1" x14ac:dyDescent="0.3">
      <c r="A131" s="9"/>
      <c r="B131" s="9"/>
      <c r="C131" s="9"/>
      <c r="D131" s="9"/>
      <c r="E131" s="13"/>
      <c r="F131" s="14"/>
      <c r="G131" s="13"/>
      <c r="H131" s="14"/>
      <c r="I131" s="13"/>
      <c r="J131" s="14"/>
      <c r="K131" s="13"/>
      <c r="L131" s="14"/>
      <c r="M131" s="9"/>
    </row>
    <row r="132" spans="1:51" ht="30" customHeight="1" x14ac:dyDescent="0.3">
      <c r="A132" s="26" t="s">
        <v>617</v>
      </c>
      <c r="B132" s="26"/>
      <c r="C132" s="26"/>
      <c r="D132" s="26"/>
      <c r="E132" s="27"/>
      <c r="F132" s="28"/>
      <c r="G132" s="27"/>
      <c r="H132" s="28"/>
      <c r="I132" s="27"/>
      <c r="J132" s="28"/>
      <c r="K132" s="27"/>
      <c r="L132" s="28"/>
      <c r="M132" s="26"/>
      <c r="N132" s="1" t="s">
        <v>233</v>
      </c>
    </row>
    <row r="133" spans="1:51" ht="30" customHeight="1" x14ac:dyDescent="0.3">
      <c r="A133" s="8" t="s">
        <v>606</v>
      </c>
      <c r="B133" s="8" t="s">
        <v>618</v>
      </c>
      <c r="C133" s="8" t="s">
        <v>143</v>
      </c>
      <c r="D133" s="9">
        <v>1.5701000000000001</v>
      </c>
      <c r="E133" s="13">
        <f>단가대비표!O30</f>
        <v>2800</v>
      </c>
      <c r="F133" s="14">
        <f>TRUNC(E133*D133,1)</f>
        <v>4396.2</v>
      </c>
      <c r="G133" s="13">
        <f>단가대비표!P30</f>
        <v>0</v>
      </c>
      <c r="H133" s="14">
        <f>TRUNC(G133*D133,1)</f>
        <v>0</v>
      </c>
      <c r="I133" s="13">
        <f>단가대비표!V30</f>
        <v>0</v>
      </c>
      <c r="J133" s="14">
        <f>TRUNC(I133*D133,1)</f>
        <v>0</v>
      </c>
      <c r="K133" s="13">
        <f t="shared" ref="K133:L136" si="27">TRUNC(E133+G133+I133,1)</f>
        <v>2800</v>
      </c>
      <c r="L133" s="14">
        <f t="shared" si="27"/>
        <v>4396.2</v>
      </c>
      <c r="M133" s="8" t="s">
        <v>52</v>
      </c>
      <c r="N133" s="2" t="s">
        <v>233</v>
      </c>
      <c r="O133" s="2" t="s">
        <v>619</v>
      </c>
      <c r="P133" s="2" t="s">
        <v>65</v>
      </c>
      <c r="Q133" s="2" t="s">
        <v>65</v>
      </c>
      <c r="R133" s="2" t="s">
        <v>64</v>
      </c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620</v>
      </c>
      <c r="AX133" s="2" t="s">
        <v>52</v>
      </c>
      <c r="AY133" s="2" t="s">
        <v>52</v>
      </c>
    </row>
    <row r="134" spans="1:51" ht="30" customHeight="1" x14ac:dyDescent="0.3">
      <c r="A134" s="8" t="s">
        <v>606</v>
      </c>
      <c r="B134" s="8" t="s">
        <v>621</v>
      </c>
      <c r="C134" s="8" t="s">
        <v>143</v>
      </c>
      <c r="D134" s="9">
        <v>0.8871</v>
      </c>
      <c r="E134" s="13">
        <f>단가대비표!O32</f>
        <v>3600</v>
      </c>
      <c r="F134" s="14">
        <f>TRUNC(E134*D134,1)</f>
        <v>3193.5</v>
      </c>
      <c r="G134" s="13">
        <f>단가대비표!P32</f>
        <v>0</v>
      </c>
      <c r="H134" s="14">
        <f>TRUNC(G134*D134,1)</f>
        <v>0</v>
      </c>
      <c r="I134" s="13">
        <f>단가대비표!V32</f>
        <v>0</v>
      </c>
      <c r="J134" s="14">
        <f>TRUNC(I134*D134,1)</f>
        <v>0</v>
      </c>
      <c r="K134" s="13">
        <f t="shared" si="27"/>
        <v>3600</v>
      </c>
      <c r="L134" s="14">
        <f t="shared" si="27"/>
        <v>3193.5</v>
      </c>
      <c r="M134" s="8" t="s">
        <v>52</v>
      </c>
      <c r="N134" s="2" t="s">
        <v>233</v>
      </c>
      <c r="O134" s="2" t="s">
        <v>622</v>
      </c>
      <c r="P134" s="2" t="s">
        <v>65</v>
      </c>
      <c r="Q134" s="2" t="s">
        <v>65</v>
      </c>
      <c r="R134" s="2" t="s">
        <v>64</v>
      </c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623</v>
      </c>
      <c r="AX134" s="2" t="s">
        <v>52</v>
      </c>
      <c r="AY134" s="2" t="s">
        <v>52</v>
      </c>
    </row>
    <row r="135" spans="1:51" ht="30" customHeight="1" x14ac:dyDescent="0.3">
      <c r="A135" s="8" t="s">
        <v>624</v>
      </c>
      <c r="B135" s="8" t="s">
        <v>625</v>
      </c>
      <c r="C135" s="8" t="s">
        <v>143</v>
      </c>
      <c r="D135" s="9">
        <v>0.90200000000000002</v>
      </c>
      <c r="E135" s="13">
        <f>단가대비표!O19</f>
        <v>3630</v>
      </c>
      <c r="F135" s="14">
        <f>TRUNC(E135*D135,1)</f>
        <v>3274.2</v>
      </c>
      <c r="G135" s="13">
        <f>단가대비표!P19</f>
        <v>0</v>
      </c>
      <c r="H135" s="14">
        <f>TRUNC(G135*D135,1)</f>
        <v>0</v>
      </c>
      <c r="I135" s="13">
        <f>단가대비표!V19</f>
        <v>0</v>
      </c>
      <c r="J135" s="14">
        <f>TRUNC(I135*D135,1)</f>
        <v>0</v>
      </c>
      <c r="K135" s="13">
        <f t="shared" si="27"/>
        <v>3630</v>
      </c>
      <c r="L135" s="14">
        <f t="shared" si="27"/>
        <v>3274.2</v>
      </c>
      <c r="M135" s="8" t="s">
        <v>52</v>
      </c>
      <c r="N135" s="2" t="s">
        <v>233</v>
      </c>
      <c r="O135" s="2" t="s">
        <v>626</v>
      </c>
      <c r="P135" s="2" t="s">
        <v>65</v>
      </c>
      <c r="Q135" s="2" t="s">
        <v>65</v>
      </c>
      <c r="R135" s="2" t="s">
        <v>64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627</v>
      </c>
      <c r="AX135" s="2" t="s">
        <v>52</v>
      </c>
      <c r="AY135" s="2" t="s">
        <v>52</v>
      </c>
    </row>
    <row r="136" spans="1:51" ht="30" customHeight="1" x14ac:dyDescent="0.3">
      <c r="A136" s="8" t="s">
        <v>628</v>
      </c>
      <c r="B136" s="8" t="s">
        <v>601</v>
      </c>
      <c r="C136" s="8" t="s">
        <v>143</v>
      </c>
      <c r="D136" s="9">
        <v>3.0929000000000002</v>
      </c>
      <c r="E136" s="13">
        <f>일위대가목록!E62</f>
        <v>304</v>
      </c>
      <c r="F136" s="14">
        <f>TRUNC(E136*D136,1)</f>
        <v>940.2</v>
      </c>
      <c r="G136" s="13">
        <f>일위대가목록!F62</f>
        <v>3489</v>
      </c>
      <c r="H136" s="14">
        <f>TRUNC(G136*D136,1)</f>
        <v>10791.1</v>
      </c>
      <c r="I136" s="13">
        <f>일위대가목록!G62</f>
        <v>15</v>
      </c>
      <c r="J136" s="14">
        <f>TRUNC(I136*D136,1)</f>
        <v>46.3</v>
      </c>
      <c r="K136" s="13">
        <f t="shared" si="27"/>
        <v>3808</v>
      </c>
      <c r="L136" s="14">
        <f t="shared" si="27"/>
        <v>11777.6</v>
      </c>
      <c r="M136" s="8" t="s">
        <v>629</v>
      </c>
      <c r="N136" s="2" t="s">
        <v>233</v>
      </c>
      <c r="O136" s="2" t="s">
        <v>630</v>
      </c>
      <c r="P136" s="2" t="s">
        <v>64</v>
      </c>
      <c r="Q136" s="2" t="s">
        <v>65</v>
      </c>
      <c r="R136" s="2" t="s">
        <v>65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631</v>
      </c>
      <c r="AX136" s="2" t="s">
        <v>52</v>
      </c>
      <c r="AY136" s="2" t="s">
        <v>52</v>
      </c>
    </row>
    <row r="137" spans="1:51" ht="30" customHeight="1" x14ac:dyDescent="0.3">
      <c r="A137" s="8" t="s">
        <v>426</v>
      </c>
      <c r="B137" s="8" t="s">
        <v>52</v>
      </c>
      <c r="C137" s="8" t="s">
        <v>52</v>
      </c>
      <c r="D137" s="9"/>
      <c r="E137" s="13"/>
      <c r="F137" s="14">
        <f>TRUNC(SUMIF(N133:N136, N132, F133:F136),0)</f>
        <v>11804</v>
      </c>
      <c r="G137" s="13"/>
      <c r="H137" s="14">
        <f>TRUNC(SUMIF(N133:N136, N132, H133:H136),0)</f>
        <v>10791</v>
      </c>
      <c r="I137" s="13"/>
      <c r="J137" s="14">
        <f>TRUNC(SUMIF(N133:N136, N132, J133:J136),0)</f>
        <v>46</v>
      </c>
      <c r="K137" s="13"/>
      <c r="L137" s="14">
        <f>F137+H137+J137</f>
        <v>22641</v>
      </c>
      <c r="M137" s="8" t="s">
        <v>52</v>
      </c>
      <c r="N137" s="2" t="s">
        <v>95</v>
      </c>
      <c r="O137" s="2" t="s">
        <v>95</v>
      </c>
      <c r="P137" s="2" t="s">
        <v>52</v>
      </c>
      <c r="Q137" s="2" t="s">
        <v>52</v>
      </c>
      <c r="R137" s="2" t="s">
        <v>52</v>
      </c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52</v>
      </c>
      <c r="AX137" s="2" t="s">
        <v>52</v>
      </c>
      <c r="AY137" s="2" t="s">
        <v>52</v>
      </c>
    </row>
    <row r="138" spans="1:51" ht="30" customHeight="1" x14ac:dyDescent="0.3">
      <c r="A138" s="9"/>
      <c r="B138" s="9"/>
      <c r="C138" s="9"/>
      <c r="D138" s="9"/>
      <c r="E138" s="13"/>
      <c r="F138" s="14"/>
      <c r="G138" s="13"/>
      <c r="H138" s="14"/>
      <c r="I138" s="13"/>
      <c r="J138" s="14"/>
      <c r="K138" s="13"/>
      <c r="L138" s="14"/>
      <c r="M138" s="9"/>
    </row>
    <row r="139" spans="1:51" ht="30" customHeight="1" x14ac:dyDescent="0.3">
      <c r="A139" s="26" t="s">
        <v>632</v>
      </c>
      <c r="B139" s="26"/>
      <c r="C139" s="26"/>
      <c r="D139" s="26"/>
      <c r="E139" s="27"/>
      <c r="F139" s="28"/>
      <c r="G139" s="27"/>
      <c r="H139" s="28"/>
      <c r="I139" s="27"/>
      <c r="J139" s="28"/>
      <c r="K139" s="27"/>
      <c r="L139" s="28"/>
      <c r="M139" s="26"/>
      <c r="N139" s="1" t="s">
        <v>238</v>
      </c>
    </row>
    <row r="140" spans="1:51" ht="30" customHeight="1" x14ac:dyDescent="0.3">
      <c r="A140" s="8" t="s">
        <v>583</v>
      </c>
      <c r="B140" s="8" t="s">
        <v>633</v>
      </c>
      <c r="C140" s="8" t="s">
        <v>77</v>
      </c>
      <c r="D140" s="9">
        <v>16.664999999999999</v>
      </c>
      <c r="E140" s="13">
        <f>단가대비표!O44</f>
        <v>336050</v>
      </c>
      <c r="F140" s="14">
        <f>TRUNC(E140*D140,1)</f>
        <v>5600273.2000000002</v>
      </c>
      <c r="G140" s="13">
        <f>단가대비표!P44</f>
        <v>0</v>
      </c>
      <c r="H140" s="14">
        <f>TRUNC(G140*D140,1)</f>
        <v>0</v>
      </c>
      <c r="I140" s="13">
        <f>단가대비표!V44</f>
        <v>0</v>
      </c>
      <c r="J140" s="14">
        <f>TRUNC(I140*D140,1)</f>
        <v>0</v>
      </c>
      <c r="K140" s="13">
        <f t="shared" ref="K140:L143" si="28">TRUNC(E140+G140+I140,1)</f>
        <v>336050</v>
      </c>
      <c r="L140" s="14">
        <f t="shared" si="28"/>
        <v>5600273.2000000002</v>
      </c>
      <c r="M140" s="8" t="s">
        <v>52</v>
      </c>
      <c r="N140" s="2" t="s">
        <v>238</v>
      </c>
      <c r="O140" s="2" t="s">
        <v>634</v>
      </c>
      <c r="P140" s="2" t="s">
        <v>65</v>
      </c>
      <c r="Q140" s="2" t="s">
        <v>65</v>
      </c>
      <c r="R140" s="2" t="s">
        <v>64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635</v>
      </c>
      <c r="AX140" s="2" t="s">
        <v>52</v>
      </c>
      <c r="AY140" s="2" t="s">
        <v>52</v>
      </c>
    </row>
    <row r="141" spans="1:51" ht="30" customHeight="1" x14ac:dyDescent="0.3">
      <c r="A141" s="8" t="s">
        <v>591</v>
      </c>
      <c r="B141" s="8" t="s">
        <v>592</v>
      </c>
      <c r="C141" s="8" t="s">
        <v>77</v>
      </c>
      <c r="D141" s="9">
        <v>16.5</v>
      </c>
      <c r="E141" s="13">
        <f>일위대가목록!E56</f>
        <v>0</v>
      </c>
      <c r="F141" s="14">
        <f>TRUNC(E141*D141,1)</f>
        <v>0</v>
      </c>
      <c r="G141" s="13">
        <f>일위대가목록!F56</f>
        <v>19530</v>
      </c>
      <c r="H141" s="14">
        <f>TRUNC(G141*D141,1)</f>
        <v>322245</v>
      </c>
      <c r="I141" s="13">
        <f>일위대가목록!G56</f>
        <v>0</v>
      </c>
      <c r="J141" s="14">
        <f>TRUNC(I141*D141,1)</f>
        <v>0</v>
      </c>
      <c r="K141" s="13">
        <f t="shared" si="28"/>
        <v>19530</v>
      </c>
      <c r="L141" s="14">
        <f t="shared" si="28"/>
        <v>322245</v>
      </c>
      <c r="M141" s="8" t="s">
        <v>593</v>
      </c>
      <c r="N141" s="2" t="s">
        <v>238</v>
      </c>
      <c r="O141" s="2" t="s">
        <v>594</v>
      </c>
      <c r="P141" s="2" t="s">
        <v>64</v>
      </c>
      <c r="Q141" s="2" t="s">
        <v>65</v>
      </c>
      <c r="R141" s="2" t="s">
        <v>65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636</v>
      </c>
      <c r="AX141" s="2" t="s">
        <v>52</v>
      </c>
      <c r="AY141" s="2" t="s">
        <v>52</v>
      </c>
    </row>
    <row r="142" spans="1:51" ht="30" customHeight="1" x14ac:dyDescent="0.3">
      <c r="A142" s="8" t="s">
        <v>637</v>
      </c>
      <c r="B142" s="8" t="s">
        <v>638</v>
      </c>
      <c r="C142" s="8" t="s">
        <v>77</v>
      </c>
      <c r="D142" s="9">
        <v>5.4795999999999996</v>
      </c>
      <c r="E142" s="13">
        <f>단가대비표!O45</f>
        <v>55549</v>
      </c>
      <c r="F142" s="14">
        <f>TRUNC(E142*D142,1)</f>
        <v>304386.3</v>
      </c>
      <c r="G142" s="13">
        <f>단가대비표!P45</f>
        <v>0</v>
      </c>
      <c r="H142" s="14">
        <f>TRUNC(G142*D142,1)</f>
        <v>0</v>
      </c>
      <c r="I142" s="13">
        <f>단가대비표!V45</f>
        <v>0</v>
      </c>
      <c r="J142" s="14">
        <f>TRUNC(I142*D142,1)</f>
        <v>0</v>
      </c>
      <c r="K142" s="13">
        <f t="shared" si="28"/>
        <v>55549</v>
      </c>
      <c r="L142" s="14">
        <f t="shared" si="28"/>
        <v>304386.3</v>
      </c>
      <c r="M142" s="8" t="s">
        <v>52</v>
      </c>
      <c r="N142" s="2" t="s">
        <v>238</v>
      </c>
      <c r="O142" s="2" t="s">
        <v>639</v>
      </c>
      <c r="P142" s="2" t="s">
        <v>65</v>
      </c>
      <c r="Q142" s="2" t="s">
        <v>65</v>
      </c>
      <c r="R142" s="2" t="s">
        <v>64</v>
      </c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52</v>
      </c>
      <c r="AW142" s="2" t="s">
        <v>640</v>
      </c>
      <c r="AX142" s="2" t="s">
        <v>52</v>
      </c>
      <c r="AY142" s="2" t="s">
        <v>52</v>
      </c>
    </row>
    <row r="143" spans="1:51" ht="30" customHeight="1" x14ac:dyDescent="0.3">
      <c r="A143" s="8" t="s">
        <v>214</v>
      </c>
      <c r="B143" s="8" t="s">
        <v>215</v>
      </c>
      <c r="C143" s="8" t="s">
        <v>100</v>
      </c>
      <c r="D143" s="9">
        <v>59.081000000000003</v>
      </c>
      <c r="E143" s="13">
        <f>일위대가목록!E21</f>
        <v>1858</v>
      </c>
      <c r="F143" s="14">
        <f>TRUNC(E143*D143,1)</f>
        <v>109772.4</v>
      </c>
      <c r="G143" s="13">
        <f>일위대가목록!F21</f>
        <v>4038</v>
      </c>
      <c r="H143" s="14">
        <f>TRUNC(G143*D143,1)</f>
        <v>238569</v>
      </c>
      <c r="I143" s="13">
        <f>일위대가목록!G21</f>
        <v>0</v>
      </c>
      <c r="J143" s="14">
        <f>TRUNC(I143*D143,1)</f>
        <v>0</v>
      </c>
      <c r="K143" s="13">
        <f t="shared" si="28"/>
        <v>5896</v>
      </c>
      <c r="L143" s="14">
        <f t="shared" si="28"/>
        <v>348341.4</v>
      </c>
      <c r="M143" s="8" t="s">
        <v>216</v>
      </c>
      <c r="N143" s="2" t="s">
        <v>238</v>
      </c>
      <c r="O143" s="2" t="s">
        <v>217</v>
      </c>
      <c r="P143" s="2" t="s">
        <v>64</v>
      </c>
      <c r="Q143" s="2" t="s">
        <v>65</v>
      </c>
      <c r="R143" s="2" t="s">
        <v>65</v>
      </c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641</v>
      </c>
      <c r="AX143" s="2" t="s">
        <v>52</v>
      </c>
      <c r="AY143" s="2" t="s">
        <v>52</v>
      </c>
    </row>
    <row r="144" spans="1:51" ht="30" customHeight="1" x14ac:dyDescent="0.3">
      <c r="A144" s="8" t="s">
        <v>426</v>
      </c>
      <c r="B144" s="8" t="s">
        <v>52</v>
      </c>
      <c r="C144" s="8" t="s">
        <v>52</v>
      </c>
      <c r="D144" s="9"/>
      <c r="E144" s="13"/>
      <c r="F144" s="14">
        <f>TRUNC(SUMIF(N140:N143, N139, F140:F143),0)</f>
        <v>6014431</v>
      </c>
      <c r="G144" s="13"/>
      <c r="H144" s="14">
        <f>TRUNC(SUMIF(N140:N143, N139, H140:H143),0)</f>
        <v>560814</v>
      </c>
      <c r="I144" s="13"/>
      <c r="J144" s="14">
        <f>TRUNC(SUMIF(N140:N143, N139, J140:J143),0)</f>
        <v>0</v>
      </c>
      <c r="K144" s="13"/>
      <c r="L144" s="14">
        <f>F144+H144+J144</f>
        <v>6575245</v>
      </c>
      <c r="M144" s="8" t="s">
        <v>52</v>
      </c>
      <c r="N144" s="2" t="s">
        <v>95</v>
      </c>
      <c r="O144" s="2" t="s">
        <v>95</v>
      </c>
      <c r="P144" s="2" t="s">
        <v>52</v>
      </c>
      <c r="Q144" s="2" t="s">
        <v>52</v>
      </c>
      <c r="R144" s="2" t="s">
        <v>52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52</v>
      </c>
      <c r="AX144" s="2" t="s">
        <v>52</v>
      </c>
      <c r="AY144" s="2" t="s">
        <v>52</v>
      </c>
    </row>
    <row r="145" spans="1:51" ht="30" customHeight="1" x14ac:dyDescent="0.3">
      <c r="A145" s="9"/>
      <c r="B145" s="9"/>
      <c r="C145" s="9"/>
      <c r="D145" s="9"/>
      <c r="E145" s="13"/>
      <c r="F145" s="14"/>
      <c r="G145" s="13"/>
      <c r="H145" s="14"/>
      <c r="I145" s="13"/>
      <c r="J145" s="14"/>
      <c r="K145" s="13"/>
      <c r="L145" s="14"/>
      <c r="M145" s="9"/>
    </row>
    <row r="146" spans="1:51" ht="30" customHeight="1" x14ac:dyDescent="0.3">
      <c r="A146" s="26" t="s">
        <v>642</v>
      </c>
      <c r="B146" s="26"/>
      <c r="C146" s="26"/>
      <c r="D146" s="26"/>
      <c r="E146" s="27"/>
      <c r="F146" s="28"/>
      <c r="G146" s="27"/>
      <c r="H146" s="28"/>
      <c r="I146" s="27"/>
      <c r="J146" s="28"/>
      <c r="K146" s="27"/>
      <c r="L146" s="28"/>
      <c r="M146" s="26"/>
      <c r="N146" s="1" t="s">
        <v>243</v>
      </c>
    </row>
    <row r="147" spans="1:51" ht="30" customHeight="1" x14ac:dyDescent="0.3">
      <c r="A147" s="8" t="s">
        <v>606</v>
      </c>
      <c r="B147" s="8" t="s">
        <v>643</v>
      </c>
      <c r="C147" s="8" t="s">
        <v>143</v>
      </c>
      <c r="D147" s="9">
        <v>81.260000000000005</v>
      </c>
      <c r="E147" s="13">
        <f>단가대비표!O27</f>
        <v>4150</v>
      </c>
      <c r="F147" s="14">
        <f>TRUNC(E147*D147,1)</f>
        <v>337229</v>
      </c>
      <c r="G147" s="13">
        <f>단가대비표!P27</f>
        <v>0</v>
      </c>
      <c r="H147" s="14">
        <f>TRUNC(G147*D147,1)</f>
        <v>0</v>
      </c>
      <c r="I147" s="13">
        <f>단가대비표!V27</f>
        <v>0</v>
      </c>
      <c r="J147" s="14">
        <f>TRUNC(I147*D147,1)</f>
        <v>0</v>
      </c>
      <c r="K147" s="13">
        <f t="shared" ref="K147:L151" si="29">TRUNC(E147+G147+I147,1)</f>
        <v>4150</v>
      </c>
      <c r="L147" s="14">
        <f t="shared" si="29"/>
        <v>337229</v>
      </c>
      <c r="M147" s="8" t="s">
        <v>52</v>
      </c>
      <c r="N147" s="2" t="s">
        <v>243</v>
      </c>
      <c r="O147" s="2" t="s">
        <v>644</v>
      </c>
      <c r="P147" s="2" t="s">
        <v>65</v>
      </c>
      <c r="Q147" s="2" t="s">
        <v>65</v>
      </c>
      <c r="R147" s="2" t="s">
        <v>64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645</v>
      </c>
      <c r="AX147" s="2" t="s">
        <v>52</v>
      </c>
      <c r="AY147" s="2" t="s">
        <v>52</v>
      </c>
    </row>
    <row r="148" spans="1:51" ht="30" customHeight="1" x14ac:dyDescent="0.3">
      <c r="A148" s="8" t="s">
        <v>628</v>
      </c>
      <c r="B148" s="8" t="s">
        <v>601</v>
      </c>
      <c r="C148" s="8" t="s">
        <v>143</v>
      </c>
      <c r="D148" s="9">
        <v>67.150000000000006</v>
      </c>
      <c r="E148" s="13">
        <f>일위대가목록!E62</f>
        <v>304</v>
      </c>
      <c r="F148" s="14">
        <f>TRUNC(E148*D148,1)</f>
        <v>20413.599999999999</v>
      </c>
      <c r="G148" s="13">
        <f>일위대가목록!F62</f>
        <v>3489</v>
      </c>
      <c r="H148" s="14">
        <f>TRUNC(G148*D148,1)</f>
        <v>234286.3</v>
      </c>
      <c r="I148" s="13">
        <f>일위대가목록!G62</f>
        <v>15</v>
      </c>
      <c r="J148" s="14">
        <f>TRUNC(I148*D148,1)</f>
        <v>1007.2</v>
      </c>
      <c r="K148" s="13">
        <f t="shared" si="29"/>
        <v>3808</v>
      </c>
      <c r="L148" s="14">
        <f t="shared" si="29"/>
        <v>255707.1</v>
      </c>
      <c r="M148" s="8" t="s">
        <v>629</v>
      </c>
      <c r="N148" s="2" t="s">
        <v>243</v>
      </c>
      <c r="O148" s="2" t="s">
        <v>630</v>
      </c>
      <c r="P148" s="2" t="s">
        <v>64</v>
      </c>
      <c r="Q148" s="2" t="s">
        <v>65</v>
      </c>
      <c r="R148" s="2" t="s">
        <v>65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646</v>
      </c>
      <c r="AX148" s="2" t="s">
        <v>52</v>
      </c>
      <c r="AY148" s="2" t="s">
        <v>52</v>
      </c>
    </row>
    <row r="149" spans="1:51" ht="30" customHeight="1" x14ac:dyDescent="0.3">
      <c r="A149" s="8" t="s">
        <v>583</v>
      </c>
      <c r="B149" s="8" t="s">
        <v>584</v>
      </c>
      <c r="C149" s="8" t="s">
        <v>77</v>
      </c>
      <c r="D149" s="9">
        <v>9.9990000000000006</v>
      </c>
      <c r="E149" s="13">
        <f>단가대비표!O43</f>
        <v>120450</v>
      </c>
      <c r="F149" s="14">
        <f>TRUNC(E149*D149,1)</f>
        <v>1204379.5</v>
      </c>
      <c r="G149" s="13">
        <f>단가대비표!P43</f>
        <v>0</v>
      </c>
      <c r="H149" s="14">
        <f>TRUNC(G149*D149,1)</f>
        <v>0</v>
      </c>
      <c r="I149" s="13">
        <f>단가대비표!V43</f>
        <v>0</v>
      </c>
      <c r="J149" s="14">
        <f>TRUNC(I149*D149,1)</f>
        <v>0</v>
      </c>
      <c r="K149" s="13">
        <f t="shared" si="29"/>
        <v>120450</v>
      </c>
      <c r="L149" s="14">
        <f t="shared" si="29"/>
        <v>1204379.5</v>
      </c>
      <c r="M149" s="8" t="s">
        <v>52</v>
      </c>
      <c r="N149" s="2" t="s">
        <v>243</v>
      </c>
      <c r="O149" s="2" t="s">
        <v>585</v>
      </c>
      <c r="P149" s="2" t="s">
        <v>65</v>
      </c>
      <c r="Q149" s="2" t="s">
        <v>65</v>
      </c>
      <c r="R149" s="2" t="s">
        <v>64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647</v>
      </c>
      <c r="AX149" s="2" t="s">
        <v>52</v>
      </c>
      <c r="AY149" s="2" t="s">
        <v>52</v>
      </c>
    </row>
    <row r="150" spans="1:51" ht="30" customHeight="1" x14ac:dyDescent="0.3">
      <c r="A150" s="8" t="s">
        <v>591</v>
      </c>
      <c r="B150" s="8" t="s">
        <v>592</v>
      </c>
      <c r="C150" s="8" t="s">
        <v>77</v>
      </c>
      <c r="D150" s="9">
        <v>9.9</v>
      </c>
      <c r="E150" s="13">
        <f>일위대가목록!E56</f>
        <v>0</v>
      </c>
      <c r="F150" s="14">
        <f>TRUNC(E150*D150,1)</f>
        <v>0</v>
      </c>
      <c r="G150" s="13">
        <f>일위대가목록!F56</f>
        <v>19530</v>
      </c>
      <c r="H150" s="14">
        <f>TRUNC(G150*D150,1)</f>
        <v>193347</v>
      </c>
      <c r="I150" s="13">
        <f>일위대가목록!G56</f>
        <v>0</v>
      </c>
      <c r="J150" s="14">
        <f>TRUNC(I150*D150,1)</f>
        <v>0</v>
      </c>
      <c r="K150" s="13">
        <f t="shared" si="29"/>
        <v>19530</v>
      </c>
      <c r="L150" s="14">
        <f t="shared" si="29"/>
        <v>193347</v>
      </c>
      <c r="M150" s="8" t="s">
        <v>593</v>
      </c>
      <c r="N150" s="2" t="s">
        <v>243</v>
      </c>
      <c r="O150" s="2" t="s">
        <v>594</v>
      </c>
      <c r="P150" s="2" t="s">
        <v>64</v>
      </c>
      <c r="Q150" s="2" t="s">
        <v>65</v>
      </c>
      <c r="R150" s="2" t="s">
        <v>65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648</v>
      </c>
      <c r="AX150" s="2" t="s">
        <v>52</v>
      </c>
      <c r="AY150" s="2" t="s">
        <v>52</v>
      </c>
    </row>
    <row r="151" spans="1:51" ht="30" customHeight="1" x14ac:dyDescent="0.3">
      <c r="A151" s="8" t="s">
        <v>649</v>
      </c>
      <c r="B151" s="8" t="s">
        <v>650</v>
      </c>
      <c r="C151" s="8" t="s">
        <v>100</v>
      </c>
      <c r="D151" s="9">
        <v>48.975999999999999</v>
      </c>
      <c r="E151" s="13">
        <f>일위대가목록!E65</f>
        <v>279</v>
      </c>
      <c r="F151" s="14">
        <f>TRUNC(E151*D151,1)</f>
        <v>13664.3</v>
      </c>
      <c r="G151" s="13">
        <f>일위대가목록!F65</f>
        <v>0</v>
      </c>
      <c r="H151" s="14">
        <f>TRUNC(G151*D151,1)</f>
        <v>0</v>
      </c>
      <c r="I151" s="13">
        <f>일위대가목록!G65</f>
        <v>0</v>
      </c>
      <c r="J151" s="14">
        <f>TRUNC(I151*D151,1)</f>
        <v>0</v>
      </c>
      <c r="K151" s="13">
        <f t="shared" si="29"/>
        <v>279</v>
      </c>
      <c r="L151" s="14">
        <f t="shared" si="29"/>
        <v>13664.3</v>
      </c>
      <c r="M151" s="8" t="s">
        <v>651</v>
      </c>
      <c r="N151" s="2" t="s">
        <v>243</v>
      </c>
      <c r="O151" s="2" t="s">
        <v>652</v>
      </c>
      <c r="P151" s="2" t="s">
        <v>64</v>
      </c>
      <c r="Q151" s="2" t="s">
        <v>65</v>
      </c>
      <c r="R151" s="2" t="s">
        <v>65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653</v>
      </c>
      <c r="AX151" s="2" t="s">
        <v>52</v>
      </c>
      <c r="AY151" s="2" t="s">
        <v>52</v>
      </c>
    </row>
    <row r="152" spans="1:51" ht="30" customHeight="1" x14ac:dyDescent="0.3">
      <c r="A152" s="8" t="s">
        <v>426</v>
      </c>
      <c r="B152" s="8" t="s">
        <v>52</v>
      </c>
      <c r="C152" s="8" t="s">
        <v>52</v>
      </c>
      <c r="D152" s="9"/>
      <c r="E152" s="13"/>
      <c r="F152" s="14">
        <f>TRUNC(SUMIF(N147:N151, N146, F147:F151),0)</f>
        <v>1575686</v>
      </c>
      <c r="G152" s="13"/>
      <c r="H152" s="14">
        <f>TRUNC(SUMIF(N147:N151, N146, H147:H151),0)</f>
        <v>427633</v>
      </c>
      <c r="I152" s="13"/>
      <c r="J152" s="14">
        <f>TRUNC(SUMIF(N147:N151, N146, J147:J151),0)</f>
        <v>1007</v>
      </c>
      <c r="K152" s="13"/>
      <c r="L152" s="14">
        <f>F152+H152+J152</f>
        <v>2004326</v>
      </c>
      <c r="M152" s="8" t="s">
        <v>52</v>
      </c>
      <c r="N152" s="2" t="s">
        <v>95</v>
      </c>
      <c r="O152" s="2" t="s">
        <v>95</v>
      </c>
      <c r="P152" s="2" t="s">
        <v>52</v>
      </c>
      <c r="Q152" s="2" t="s">
        <v>52</v>
      </c>
      <c r="R152" s="2" t="s">
        <v>52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52</v>
      </c>
      <c r="AX152" s="2" t="s">
        <v>52</v>
      </c>
      <c r="AY152" s="2" t="s">
        <v>52</v>
      </c>
    </row>
    <row r="153" spans="1:51" ht="30" customHeight="1" x14ac:dyDescent="0.3">
      <c r="A153" s="9"/>
      <c r="B153" s="9"/>
      <c r="C153" s="9"/>
      <c r="D153" s="9"/>
      <c r="E153" s="13"/>
      <c r="F153" s="14"/>
      <c r="G153" s="13"/>
      <c r="H153" s="14"/>
      <c r="I153" s="13"/>
      <c r="J153" s="14"/>
      <c r="K153" s="13"/>
      <c r="L153" s="14"/>
      <c r="M153" s="9"/>
    </row>
    <row r="154" spans="1:51" ht="30" customHeight="1" x14ac:dyDescent="0.3">
      <c r="A154" s="26" t="s">
        <v>654</v>
      </c>
      <c r="B154" s="26"/>
      <c r="C154" s="26"/>
      <c r="D154" s="26"/>
      <c r="E154" s="27"/>
      <c r="F154" s="28"/>
      <c r="G154" s="27"/>
      <c r="H154" s="28"/>
      <c r="I154" s="27"/>
      <c r="J154" s="28"/>
      <c r="K154" s="27"/>
      <c r="L154" s="28"/>
      <c r="M154" s="26"/>
      <c r="N154" s="1" t="s">
        <v>247</v>
      </c>
    </row>
    <row r="155" spans="1:51" ht="30" customHeight="1" x14ac:dyDescent="0.3">
      <c r="A155" s="8" t="s">
        <v>606</v>
      </c>
      <c r="B155" s="8" t="s">
        <v>643</v>
      </c>
      <c r="C155" s="8" t="s">
        <v>143</v>
      </c>
      <c r="D155" s="9">
        <v>38.99</v>
      </c>
      <c r="E155" s="13">
        <f>단가대비표!O27</f>
        <v>4150</v>
      </c>
      <c r="F155" s="14">
        <f>TRUNC(E155*D155,1)</f>
        <v>161808.5</v>
      </c>
      <c r="G155" s="13">
        <f>단가대비표!P27</f>
        <v>0</v>
      </c>
      <c r="H155" s="14">
        <f>TRUNC(G155*D155,1)</f>
        <v>0</v>
      </c>
      <c r="I155" s="13">
        <f>단가대비표!V27</f>
        <v>0</v>
      </c>
      <c r="J155" s="14">
        <f>TRUNC(I155*D155,1)</f>
        <v>0</v>
      </c>
      <c r="K155" s="13">
        <f t="shared" ref="K155:L159" si="30">TRUNC(E155+G155+I155,1)</f>
        <v>4150</v>
      </c>
      <c r="L155" s="14">
        <f t="shared" si="30"/>
        <v>161808.5</v>
      </c>
      <c r="M155" s="8" t="s">
        <v>52</v>
      </c>
      <c r="N155" s="2" t="s">
        <v>247</v>
      </c>
      <c r="O155" s="2" t="s">
        <v>644</v>
      </c>
      <c r="P155" s="2" t="s">
        <v>65</v>
      </c>
      <c r="Q155" s="2" t="s">
        <v>65</v>
      </c>
      <c r="R155" s="2" t="s">
        <v>64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655</v>
      </c>
      <c r="AX155" s="2" t="s">
        <v>52</v>
      </c>
      <c r="AY155" s="2" t="s">
        <v>52</v>
      </c>
    </row>
    <row r="156" spans="1:51" ht="30" customHeight="1" x14ac:dyDescent="0.3">
      <c r="A156" s="8" t="s">
        <v>628</v>
      </c>
      <c r="B156" s="8" t="s">
        <v>601</v>
      </c>
      <c r="C156" s="8" t="s">
        <v>143</v>
      </c>
      <c r="D156" s="9">
        <v>32.22</v>
      </c>
      <c r="E156" s="13">
        <f>일위대가목록!E62</f>
        <v>304</v>
      </c>
      <c r="F156" s="14">
        <f>TRUNC(E156*D156,1)</f>
        <v>9794.7999999999993</v>
      </c>
      <c r="G156" s="13">
        <f>일위대가목록!F62</f>
        <v>3489</v>
      </c>
      <c r="H156" s="14">
        <f>TRUNC(G156*D156,1)</f>
        <v>112415.5</v>
      </c>
      <c r="I156" s="13">
        <f>일위대가목록!G62</f>
        <v>15</v>
      </c>
      <c r="J156" s="14">
        <f>TRUNC(I156*D156,1)</f>
        <v>483.3</v>
      </c>
      <c r="K156" s="13">
        <f t="shared" si="30"/>
        <v>3808</v>
      </c>
      <c r="L156" s="14">
        <f t="shared" si="30"/>
        <v>122693.6</v>
      </c>
      <c r="M156" s="8" t="s">
        <v>629</v>
      </c>
      <c r="N156" s="2" t="s">
        <v>247</v>
      </c>
      <c r="O156" s="2" t="s">
        <v>630</v>
      </c>
      <c r="P156" s="2" t="s">
        <v>64</v>
      </c>
      <c r="Q156" s="2" t="s">
        <v>65</v>
      </c>
      <c r="R156" s="2" t="s">
        <v>65</v>
      </c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656</v>
      </c>
      <c r="AX156" s="2" t="s">
        <v>52</v>
      </c>
      <c r="AY156" s="2" t="s">
        <v>52</v>
      </c>
    </row>
    <row r="157" spans="1:51" ht="30" customHeight="1" x14ac:dyDescent="0.3">
      <c r="A157" s="8" t="s">
        <v>583</v>
      </c>
      <c r="B157" s="8" t="s">
        <v>584</v>
      </c>
      <c r="C157" s="8" t="s">
        <v>77</v>
      </c>
      <c r="D157" s="9">
        <v>4.0964999999999998</v>
      </c>
      <c r="E157" s="13">
        <f>단가대비표!O43</f>
        <v>120450</v>
      </c>
      <c r="F157" s="14">
        <f>TRUNC(E157*D157,1)</f>
        <v>493423.4</v>
      </c>
      <c r="G157" s="13">
        <f>단가대비표!P43</f>
        <v>0</v>
      </c>
      <c r="H157" s="14">
        <f>TRUNC(G157*D157,1)</f>
        <v>0</v>
      </c>
      <c r="I157" s="13">
        <f>단가대비표!V43</f>
        <v>0</v>
      </c>
      <c r="J157" s="14">
        <f>TRUNC(I157*D157,1)</f>
        <v>0</v>
      </c>
      <c r="K157" s="13">
        <f t="shared" si="30"/>
        <v>120450</v>
      </c>
      <c r="L157" s="14">
        <f t="shared" si="30"/>
        <v>493423.4</v>
      </c>
      <c r="M157" s="8" t="s">
        <v>52</v>
      </c>
      <c r="N157" s="2" t="s">
        <v>247</v>
      </c>
      <c r="O157" s="2" t="s">
        <v>585</v>
      </c>
      <c r="P157" s="2" t="s">
        <v>65</v>
      </c>
      <c r="Q157" s="2" t="s">
        <v>65</v>
      </c>
      <c r="R157" s="2" t="s">
        <v>64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657</v>
      </c>
      <c r="AX157" s="2" t="s">
        <v>52</v>
      </c>
      <c r="AY157" s="2" t="s">
        <v>52</v>
      </c>
    </row>
    <row r="158" spans="1:51" ht="30" customHeight="1" x14ac:dyDescent="0.3">
      <c r="A158" s="8" t="s">
        <v>591</v>
      </c>
      <c r="B158" s="8" t="s">
        <v>592</v>
      </c>
      <c r="C158" s="8" t="s">
        <v>77</v>
      </c>
      <c r="D158" s="9">
        <v>4.056</v>
      </c>
      <c r="E158" s="13">
        <f>일위대가목록!E56</f>
        <v>0</v>
      </c>
      <c r="F158" s="14">
        <f>TRUNC(E158*D158,1)</f>
        <v>0</v>
      </c>
      <c r="G158" s="13">
        <f>일위대가목록!F56</f>
        <v>19530</v>
      </c>
      <c r="H158" s="14">
        <f>TRUNC(G158*D158,1)</f>
        <v>79213.600000000006</v>
      </c>
      <c r="I158" s="13">
        <f>일위대가목록!G56</f>
        <v>0</v>
      </c>
      <c r="J158" s="14">
        <f>TRUNC(I158*D158,1)</f>
        <v>0</v>
      </c>
      <c r="K158" s="13">
        <f t="shared" si="30"/>
        <v>19530</v>
      </c>
      <c r="L158" s="14">
        <f t="shared" si="30"/>
        <v>79213.600000000006</v>
      </c>
      <c r="M158" s="8" t="s">
        <v>593</v>
      </c>
      <c r="N158" s="2" t="s">
        <v>247</v>
      </c>
      <c r="O158" s="2" t="s">
        <v>594</v>
      </c>
      <c r="P158" s="2" t="s">
        <v>64</v>
      </c>
      <c r="Q158" s="2" t="s">
        <v>65</v>
      </c>
      <c r="R158" s="2" t="s">
        <v>65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658</v>
      </c>
      <c r="AX158" s="2" t="s">
        <v>52</v>
      </c>
      <c r="AY158" s="2" t="s">
        <v>52</v>
      </c>
    </row>
    <row r="159" spans="1:51" ht="30" customHeight="1" x14ac:dyDescent="0.3">
      <c r="A159" s="8" t="s">
        <v>649</v>
      </c>
      <c r="B159" s="8" t="s">
        <v>650</v>
      </c>
      <c r="C159" s="8" t="s">
        <v>100</v>
      </c>
      <c r="D159" s="9">
        <v>20.76</v>
      </c>
      <c r="E159" s="13">
        <f>일위대가목록!E65</f>
        <v>279</v>
      </c>
      <c r="F159" s="14">
        <f>TRUNC(E159*D159,1)</f>
        <v>5792</v>
      </c>
      <c r="G159" s="13">
        <f>일위대가목록!F65</f>
        <v>0</v>
      </c>
      <c r="H159" s="14">
        <f>TRUNC(G159*D159,1)</f>
        <v>0</v>
      </c>
      <c r="I159" s="13">
        <f>일위대가목록!G65</f>
        <v>0</v>
      </c>
      <c r="J159" s="14">
        <f>TRUNC(I159*D159,1)</f>
        <v>0</v>
      </c>
      <c r="K159" s="13">
        <f t="shared" si="30"/>
        <v>279</v>
      </c>
      <c r="L159" s="14">
        <f t="shared" si="30"/>
        <v>5792</v>
      </c>
      <c r="M159" s="8" t="s">
        <v>651</v>
      </c>
      <c r="N159" s="2" t="s">
        <v>247</v>
      </c>
      <c r="O159" s="2" t="s">
        <v>652</v>
      </c>
      <c r="P159" s="2" t="s">
        <v>64</v>
      </c>
      <c r="Q159" s="2" t="s">
        <v>65</v>
      </c>
      <c r="R159" s="2" t="s">
        <v>65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659</v>
      </c>
      <c r="AX159" s="2" t="s">
        <v>52</v>
      </c>
      <c r="AY159" s="2" t="s">
        <v>52</v>
      </c>
    </row>
    <row r="160" spans="1:51" ht="30" customHeight="1" x14ac:dyDescent="0.3">
      <c r="A160" s="8" t="s">
        <v>426</v>
      </c>
      <c r="B160" s="8" t="s">
        <v>52</v>
      </c>
      <c r="C160" s="8" t="s">
        <v>52</v>
      </c>
      <c r="D160" s="9"/>
      <c r="E160" s="13"/>
      <c r="F160" s="14">
        <f>TRUNC(SUMIF(N155:N159, N154, F155:F159),0)</f>
        <v>670818</v>
      </c>
      <c r="G160" s="13"/>
      <c r="H160" s="14">
        <f>TRUNC(SUMIF(N155:N159, N154, H155:H159),0)</f>
        <v>191629</v>
      </c>
      <c r="I160" s="13"/>
      <c r="J160" s="14">
        <f>TRUNC(SUMIF(N155:N159, N154, J155:J159),0)</f>
        <v>483</v>
      </c>
      <c r="K160" s="13"/>
      <c r="L160" s="14">
        <f>F160+H160+J160</f>
        <v>862930</v>
      </c>
      <c r="M160" s="8" t="s">
        <v>52</v>
      </c>
      <c r="N160" s="2" t="s">
        <v>95</v>
      </c>
      <c r="O160" s="2" t="s">
        <v>95</v>
      </c>
      <c r="P160" s="2" t="s">
        <v>52</v>
      </c>
      <c r="Q160" s="2" t="s">
        <v>52</v>
      </c>
      <c r="R160" s="2" t="s">
        <v>52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52</v>
      </c>
      <c r="AX160" s="2" t="s">
        <v>52</v>
      </c>
      <c r="AY160" s="2" t="s">
        <v>52</v>
      </c>
    </row>
    <row r="161" spans="1:51" ht="30" customHeight="1" x14ac:dyDescent="0.3">
      <c r="A161" s="9"/>
      <c r="B161" s="9"/>
      <c r="C161" s="9"/>
      <c r="D161" s="9"/>
      <c r="E161" s="13"/>
      <c r="F161" s="14"/>
      <c r="G161" s="13"/>
      <c r="H161" s="14"/>
      <c r="I161" s="13"/>
      <c r="J161" s="14"/>
      <c r="K161" s="13"/>
      <c r="L161" s="14"/>
      <c r="M161" s="9"/>
    </row>
    <row r="162" spans="1:51" ht="30" customHeight="1" x14ac:dyDescent="0.3">
      <c r="A162" s="26" t="s">
        <v>660</v>
      </c>
      <c r="B162" s="26"/>
      <c r="C162" s="26"/>
      <c r="D162" s="26"/>
      <c r="E162" s="27"/>
      <c r="F162" s="28"/>
      <c r="G162" s="27"/>
      <c r="H162" s="28"/>
      <c r="I162" s="27"/>
      <c r="J162" s="28"/>
      <c r="K162" s="27"/>
      <c r="L162" s="28"/>
      <c r="M162" s="26"/>
      <c r="N162" s="1" t="s">
        <v>252</v>
      </c>
    </row>
    <row r="163" spans="1:51" ht="30" customHeight="1" x14ac:dyDescent="0.3">
      <c r="A163" s="8" t="s">
        <v>606</v>
      </c>
      <c r="B163" s="8" t="s">
        <v>661</v>
      </c>
      <c r="C163" s="8" t="s">
        <v>143</v>
      </c>
      <c r="D163" s="9">
        <v>46.05</v>
      </c>
      <c r="E163" s="13">
        <f>단가대비표!O29</f>
        <v>2800</v>
      </c>
      <c r="F163" s="14">
        <f>TRUNC(E163*D163,1)</f>
        <v>128940</v>
      </c>
      <c r="G163" s="13">
        <f>단가대비표!P29</f>
        <v>0</v>
      </c>
      <c r="H163" s="14">
        <f>TRUNC(G163*D163,1)</f>
        <v>0</v>
      </c>
      <c r="I163" s="13">
        <f>단가대비표!V29</f>
        <v>0</v>
      </c>
      <c r="J163" s="14">
        <f>TRUNC(I163*D163,1)</f>
        <v>0</v>
      </c>
      <c r="K163" s="13">
        <f t="shared" ref="K163:L167" si="31">TRUNC(E163+G163+I163,1)</f>
        <v>2800</v>
      </c>
      <c r="L163" s="14">
        <f t="shared" si="31"/>
        <v>128940</v>
      </c>
      <c r="M163" s="8" t="s">
        <v>52</v>
      </c>
      <c r="N163" s="2" t="s">
        <v>252</v>
      </c>
      <c r="O163" s="2" t="s">
        <v>662</v>
      </c>
      <c r="P163" s="2" t="s">
        <v>65</v>
      </c>
      <c r="Q163" s="2" t="s">
        <v>65</v>
      </c>
      <c r="R163" s="2" t="s">
        <v>64</v>
      </c>
      <c r="S163" s="3"/>
      <c r="T163" s="3"/>
      <c r="U163" s="3"/>
      <c r="V163" s="3">
        <v>1</v>
      </c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663</v>
      </c>
      <c r="AX163" s="2" t="s">
        <v>52</v>
      </c>
      <c r="AY163" s="2" t="s">
        <v>52</v>
      </c>
    </row>
    <row r="164" spans="1:51" ht="30" customHeight="1" x14ac:dyDescent="0.3">
      <c r="A164" s="8" t="s">
        <v>628</v>
      </c>
      <c r="B164" s="8" t="s">
        <v>601</v>
      </c>
      <c r="C164" s="8" t="s">
        <v>143</v>
      </c>
      <c r="D164" s="9">
        <v>38.06</v>
      </c>
      <c r="E164" s="13">
        <f>일위대가목록!E62</f>
        <v>304</v>
      </c>
      <c r="F164" s="14">
        <f>TRUNC(E164*D164,1)</f>
        <v>11570.2</v>
      </c>
      <c r="G164" s="13">
        <f>일위대가목록!F62</f>
        <v>3489</v>
      </c>
      <c r="H164" s="14">
        <f>TRUNC(G164*D164,1)</f>
        <v>132791.29999999999</v>
      </c>
      <c r="I164" s="13">
        <f>일위대가목록!G62</f>
        <v>15</v>
      </c>
      <c r="J164" s="14">
        <f>TRUNC(I164*D164,1)</f>
        <v>570.9</v>
      </c>
      <c r="K164" s="13">
        <f t="shared" si="31"/>
        <v>3808</v>
      </c>
      <c r="L164" s="14">
        <f t="shared" si="31"/>
        <v>144932.4</v>
      </c>
      <c r="M164" s="8" t="s">
        <v>629</v>
      </c>
      <c r="N164" s="2" t="s">
        <v>252</v>
      </c>
      <c r="O164" s="2" t="s">
        <v>630</v>
      </c>
      <c r="P164" s="2" t="s">
        <v>64</v>
      </c>
      <c r="Q164" s="2" t="s">
        <v>65</v>
      </c>
      <c r="R164" s="2" t="s">
        <v>65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664</v>
      </c>
      <c r="AX164" s="2" t="s">
        <v>52</v>
      </c>
      <c r="AY164" s="2" t="s">
        <v>52</v>
      </c>
    </row>
    <row r="165" spans="1:51" ht="30" customHeight="1" x14ac:dyDescent="0.3">
      <c r="A165" s="8" t="s">
        <v>472</v>
      </c>
      <c r="B165" s="8" t="s">
        <v>473</v>
      </c>
      <c r="C165" s="8" t="s">
        <v>474</v>
      </c>
      <c r="D165" s="9">
        <v>0.5</v>
      </c>
      <c r="E165" s="13">
        <f>단가대비표!O79</f>
        <v>0</v>
      </c>
      <c r="F165" s="14">
        <f>TRUNC(E165*D165,1)</f>
        <v>0</v>
      </c>
      <c r="G165" s="13">
        <f>단가대비표!P79</f>
        <v>102628</v>
      </c>
      <c r="H165" s="14">
        <f>TRUNC(G165*D165,1)</f>
        <v>51314</v>
      </c>
      <c r="I165" s="13">
        <f>단가대비표!V79</f>
        <v>0</v>
      </c>
      <c r="J165" s="14">
        <f>TRUNC(I165*D165,1)</f>
        <v>0</v>
      </c>
      <c r="K165" s="13">
        <f t="shared" si="31"/>
        <v>102628</v>
      </c>
      <c r="L165" s="14">
        <f t="shared" si="31"/>
        <v>51314</v>
      </c>
      <c r="M165" s="8" t="s">
        <v>52</v>
      </c>
      <c r="N165" s="2" t="s">
        <v>252</v>
      </c>
      <c r="O165" s="2" t="s">
        <v>475</v>
      </c>
      <c r="P165" s="2" t="s">
        <v>65</v>
      </c>
      <c r="Q165" s="2" t="s">
        <v>65</v>
      </c>
      <c r="R165" s="2" t="s">
        <v>64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665</v>
      </c>
      <c r="AX165" s="2" t="s">
        <v>52</v>
      </c>
      <c r="AY165" s="2" t="s">
        <v>52</v>
      </c>
    </row>
    <row r="166" spans="1:51" ht="30" customHeight="1" x14ac:dyDescent="0.3">
      <c r="A166" s="8" t="s">
        <v>503</v>
      </c>
      <c r="B166" s="8" t="s">
        <v>473</v>
      </c>
      <c r="C166" s="8" t="s">
        <v>474</v>
      </c>
      <c r="D166" s="9">
        <v>0.5</v>
      </c>
      <c r="E166" s="13">
        <f>단가대비표!O80</f>
        <v>0</v>
      </c>
      <c r="F166" s="14">
        <f>TRUNC(E166*D166,1)</f>
        <v>0</v>
      </c>
      <c r="G166" s="13">
        <f>단가대비표!P80</f>
        <v>123074</v>
      </c>
      <c r="H166" s="14">
        <f>TRUNC(G166*D166,1)</f>
        <v>61537</v>
      </c>
      <c r="I166" s="13">
        <f>단가대비표!V80</f>
        <v>0</v>
      </c>
      <c r="J166" s="14">
        <f>TRUNC(I166*D166,1)</f>
        <v>0</v>
      </c>
      <c r="K166" s="13">
        <f t="shared" si="31"/>
        <v>123074</v>
      </c>
      <c r="L166" s="14">
        <f t="shared" si="31"/>
        <v>61537</v>
      </c>
      <c r="M166" s="8" t="s">
        <v>52</v>
      </c>
      <c r="N166" s="2" t="s">
        <v>252</v>
      </c>
      <c r="O166" s="2" t="s">
        <v>504</v>
      </c>
      <c r="P166" s="2" t="s">
        <v>65</v>
      </c>
      <c r="Q166" s="2" t="s">
        <v>65</v>
      </c>
      <c r="R166" s="2" t="s">
        <v>64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666</v>
      </c>
      <c r="AX166" s="2" t="s">
        <v>52</v>
      </c>
      <c r="AY166" s="2" t="s">
        <v>52</v>
      </c>
    </row>
    <row r="167" spans="1:51" ht="30" customHeight="1" x14ac:dyDescent="0.3">
      <c r="A167" s="8" t="s">
        <v>535</v>
      </c>
      <c r="B167" s="8" t="s">
        <v>536</v>
      </c>
      <c r="C167" s="8" t="s">
        <v>352</v>
      </c>
      <c r="D167" s="9">
        <v>1</v>
      </c>
      <c r="E167" s="13">
        <f>TRUNC(SUMIF(V163:V167, RIGHTB(O167, 1), F163:F167)*U167, 2)</f>
        <v>6447</v>
      </c>
      <c r="F167" s="14">
        <f>TRUNC(E167*D167,1)</f>
        <v>6447</v>
      </c>
      <c r="G167" s="13">
        <v>0</v>
      </c>
      <c r="H167" s="14">
        <f>TRUNC(G167*D167,1)</f>
        <v>0</v>
      </c>
      <c r="I167" s="13">
        <v>0</v>
      </c>
      <c r="J167" s="14">
        <f>TRUNC(I167*D167,1)</f>
        <v>0</v>
      </c>
      <c r="K167" s="13">
        <f t="shared" si="31"/>
        <v>6447</v>
      </c>
      <c r="L167" s="14">
        <f t="shared" si="31"/>
        <v>6447</v>
      </c>
      <c r="M167" s="8" t="s">
        <v>52</v>
      </c>
      <c r="N167" s="2" t="s">
        <v>252</v>
      </c>
      <c r="O167" s="2" t="s">
        <v>376</v>
      </c>
      <c r="P167" s="2" t="s">
        <v>65</v>
      </c>
      <c r="Q167" s="2" t="s">
        <v>65</v>
      </c>
      <c r="R167" s="2" t="s">
        <v>65</v>
      </c>
      <c r="S167" s="3">
        <v>0</v>
      </c>
      <c r="T167" s="3">
        <v>0</v>
      </c>
      <c r="U167" s="3">
        <v>0.05</v>
      </c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667</v>
      </c>
      <c r="AX167" s="2" t="s">
        <v>52</v>
      </c>
      <c r="AY167" s="2" t="s">
        <v>52</v>
      </c>
    </row>
    <row r="168" spans="1:51" ht="30" customHeight="1" x14ac:dyDescent="0.3">
      <c r="A168" s="8" t="s">
        <v>426</v>
      </c>
      <c r="B168" s="8" t="s">
        <v>52</v>
      </c>
      <c r="C168" s="8" t="s">
        <v>52</v>
      </c>
      <c r="D168" s="9"/>
      <c r="E168" s="13"/>
      <c r="F168" s="14">
        <f>TRUNC(SUMIF(N163:N167, N162, F163:F167),0)</f>
        <v>146957</v>
      </c>
      <c r="G168" s="13"/>
      <c r="H168" s="14">
        <f>TRUNC(SUMIF(N163:N167, N162, H163:H167),0)</f>
        <v>245642</v>
      </c>
      <c r="I168" s="13"/>
      <c r="J168" s="14">
        <f>TRUNC(SUMIF(N163:N167, N162, J163:J167),0)</f>
        <v>570</v>
      </c>
      <c r="K168" s="13"/>
      <c r="L168" s="14">
        <f>F168+H168+J168</f>
        <v>393169</v>
      </c>
      <c r="M168" s="8" t="s">
        <v>52</v>
      </c>
      <c r="N168" s="2" t="s">
        <v>95</v>
      </c>
      <c r="O168" s="2" t="s">
        <v>95</v>
      </c>
      <c r="P168" s="2" t="s">
        <v>52</v>
      </c>
      <c r="Q168" s="2" t="s">
        <v>52</v>
      </c>
      <c r="R168" s="2" t="s">
        <v>52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52</v>
      </c>
      <c r="AX168" s="2" t="s">
        <v>52</v>
      </c>
      <c r="AY168" s="2" t="s">
        <v>52</v>
      </c>
    </row>
    <row r="169" spans="1:51" ht="30" customHeight="1" x14ac:dyDescent="0.3">
      <c r="A169" s="9"/>
      <c r="B169" s="9"/>
      <c r="C169" s="9"/>
      <c r="D169" s="9"/>
      <c r="E169" s="13"/>
      <c r="F169" s="14"/>
      <c r="G169" s="13"/>
      <c r="H169" s="14"/>
      <c r="I169" s="13"/>
      <c r="J169" s="14"/>
      <c r="K169" s="13"/>
      <c r="L169" s="14"/>
      <c r="M169" s="9"/>
    </row>
    <row r="170" spans="1:51" ht="30" customHeight="1" x14ac:dyDescent="0.3">
      <c r="A170" s="26" t="s">
        <v>668</v>
      </c>
      <c r="B170" s="26"/>
      <c r="C170" s="26"/>
      <c r="D170" s="26"/>
      <c r="E170" s="27"/>
      <c r="F170" s="28"/>
      <c r="G170" s="27"/>
      <c r="H170" s="28"/>
      <c r="I170" s="27"/>
      <c r="J170" s="28"/>
      <c r="K170" s="27"/>
      <c r="L170" s="28"/>
      <c r="M170" s="26"/>
      <c r="N170" s="1" t="s">
        <v>257</v>
      </c>
    </row>
    <row r="171" spans="1:51" ht="30" customHeight="1" x14ac:dyDescent="0.3">
      <c r="A171" s="8" t="s">
        <v>669</v>
      </c>
      <c r="B171" s="8" t="s">
        <v>473</v>
      </c>
      <c r="C171" s="8" t="s">
        <v>474</v>
      </c>
      <c r="D171" s="9">
        <v>6.0999999999999999E-2</v>
      </c>
      <c r="E171" s="13">
        <f>단가대비표!O91</f>
        <v>0</v>
      </c>
      <c r="F171" s="14">
        <f>TRUNC(E171*D171,1)</f>
        <v>0</v>
      </c>
      <c r="G171" s="13">
        <f>단가대비표!P91</f>
        <v>154536</v>
      </c>
      <c r="H171" s="14">
        <f>TRUNC(G171*D171,1)</f>
        <v>9426.6</v>
      </c>
      <c r="I171" s="13">
        <f>단가대비표!V91</f>
        <v>0</v>
      </c>
      <c r="J171" s="14">
        <f>TRUNC(I171*D171,1)</f>
        <v>0</v>
      </c>
      <c r="K171" s="13">
        <f t="shared" ref="K171:L174" si="32">TRUNC(E171+G171+I171,1)</f>
        <v>154536</v>
      </c>
      <c r="L171" s="14">
        <f t="shared" si="32"/>
        <v>9426.6</v>
      </c>
      <c r="M171" s="8" t="s">
        <v>52</v>
      </c>
      <c r="N171" s="2" t="s">
        <v>257</v>
      </c>
      <c r="O171" s="2" t="s">
        <v>670</v>
      </c>
      <c r="P171" s="2" t="s">
        <v>65</v>
      </c>
      <c r="Q171" s="2" t="s">
        <v>65</v>
      </c>
      <c r="R171" s="2" t="s">
        <v>64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671</v>
      </c>
      <c r="AX171" s="2" t="s">
        <v>52</v>
      </c>
      <c r="AY171" s="2" t="s">
        <v>52</v>
      </c>
    </row>
    <row r="172" spans="1:51" ht="30" customHeight="1" x14ac:dyDescent="0.3">
      <c r="A172" s="8" t="s">
        <v>472</v>
      </c>
      <c r="B172" s="8" t="s">
        <v>473</v>
      </c>
      <c r="C172" s="8" t="s">
        <v>474</v>
      </c>
      <c r="D172" s="9">
        <v>1.2E-2</v>
      </c>
      <c r="E172" s="13">
        <f>단가대비표!O79</f>
        <v>0</v>
      </c>
      <c r="F172" s="14">
        <f>TRUNC(E172*D172,1)</f>
        <v>0</v>
      </c>
      <c r="G172" s="13">
        <f>단가대비표!P79</f>
        <v>102628</v>
      </c>
      <c r="H172" s="14">
        <f>TRUNC(G172*D172,1)</f>
        <v>1231.5</v>
      </c>
      <c r="I172" s="13">
        <f>단가대비표!V79</f>
        <v>0</v>
      </c>
      <c r="J172" s="14">
        <f>TRUNC(I172*D172,1)</f>
        <v>0</v>
      </c>
      <c r="K172" s="13">
        <f t="shared" si="32"/>
        <v>102628</v>
      </c>
      <c r="L172" s="14">
        <f t="shared" si="32"/>
        <v>1231.5</v>
      </c>
      <c r="M172" s="8" t="s">
        <v>52</v>
      </c>
      <c r="N172" s="2" t="s">
        <v>257</v>
      </c>
      <c r="O172" s="2" t="s">
        <v>475</v>
      </c>
      <c r="P172" s="2" t="s">
        <v>65</v>
      </c>
      <c r="Q172" s="2" t="s">
        <v>65</v>
      </c>
      <c r="R172" s="2" t="s">
        <v>64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672</v>
      </c>
      <c r="AX172" s="2" t="s">
        <v>52</v>
      </c>
      <c r="AY172" s="2" t="s">
        <v>52</v>
      </c>
    </row>
    <row r="173" spans="1:51" ht="30" customHeight="1" x14ac:dyDescent="0.3">
      <c r="A173" s="8" t="s">
        <v>673</v>
      </c>
      <c r="B173" s="8" t="s">
        <v>674</v>
      </c>
      <c r="C173" s="8" t="s">
        <v>77</v>
      </c>
      <c r="D173" s="9">
        <v>1.05</v>
      </c>
      <c r="E173" s="13">
        <f>단가대비표!O35</f>
        <v>35000</v>
      </c>
      <c r="F173" s="14">
        <f>TRUNC(E173*D173,1)</f>
        <v>36750</v>
      </c>
      <c r="G173" s="13">
        <f>단가대비표!P35</f>
        <v>0</v>
      </c>
      <c r="H173" s="14">
        <f>TRUNC(G173*D173,1)</f>
        <v>0</v>
      </c>
      <c r="I173" s="13">
        <f>단가대비표!V35</f>
        <v>0</v>
      </c>
      <c r="J173" s="14">
        <f>TRUNC(I173*D173,1)</f>
        <v>0</v>
      </c>
      <c r="K173" s="13">
        <f t="shared" si="32"/>
        <v>35000</v>
      </c>
      <c r="L173" s="14">
        <f t="shared" si="32"/>
        <v>36750</v>
      </c>
      <c r="M173" s="8" t="s">
        <v>52</v>
      </c>
      <c r="N173" s="2" t="s">
        <v>257</v>
      </c>
      <c r="O173" s="2" t="s">
        <v>675</v>
      </c>
      <c r="P173" s="2" t="s">
        <v>65</v>
      </c>
      <c r="Q173" s="2" t="s">
        <v>65</v>
      </c>
      <c r="R173" s="2" t="s">
        <v>64</v>
      </c>
      <c r="S173" s="3"/>
      <c r="T173" s="3"/>
      <c r="U173" s="3"/>
      <c r="V173" s="3">
        <v>1</v>
      </c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676</v>
      </c>
      <c r="AX173" s="2" t="s">
        <v>52</v>
      </c>
      <c r="AY173" s="2" t="s">
        <v>52</v>
      </c>
    </row>
    <row r="174" spans="1:51" ht="30" customHeight="1" x14ac:dyDescent="0.3">
      <c r="A174" s="8" t="s">
        <v>535</v>
      </c>
      <c r="B174" s="8" t="s">
        <v>536</v>
      </c>
      <c r="C174" s="8" t="s">
        <v>352</v>
      </c>
      <c r="D174" s="9">
        <v>1</v>
      </c>
      <c r="E174" s="13">
        <f>TRUNC(SUMIF(V171:V174, RIGHTB(O174, 1), F171:F174)*U174, 2)</f>
        <v>1837.5</v>
      </c>
      <c r="F174" s="14">
        <f>TRUNC(E174*D174,1)</f>
        <v>1837.5</v>
      </c>
      <c r="G174" s="13">
        <v>0</v>
      </c>
      <c r="H174" s="14">
        <f>TRUNC(G174*D174,1)</f>
        <v>0</v>
      </c>
      <c r="I174" s="13">
        <v>0</v>
      </c>
      <c r="J174" s="14">
        <f>TRUNC(I174*D174,1)</f>
        <v>0</v>
      </c>
      <c r="K174" s="13">
        <f t="shared" si="32"/>
        <v>1837.5</v>
      </c>
      <c r="L174" s="14">
        <f t="shared" si="32"/>
        <v>1837.5</v>
      </c>
      <c r="M174" s="8" t="s">
        <v>52</v>
      </c>
      <c r="N174" s="2" t="s">
        <v>257</v>
      </c>
      <c r="O174" s="2" t="s">
        <v>376</v>
      </c>
      <c r="P174" s="2" t="s">
        <v>65</v>
      </c>
      <c r="Q174" s="2" t="s">
        <v>65</v>
      </c>
      <c r="R174" s="2" t="s">
        <v>65</v>
      </c>
      <c r="S174" s="3">
        <v>0</v>
      </c>
      <c r="T174" s="3">
        <v>0</v>
      </c>
      <c r="U174" s="3">
        <v>0.05</v>
      </c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677</v>
      </c>
      <c r="AX174" s="2" t="s">
        <v>52</v>
      </c>
      <c r="AY174" s="2" t="s">
        <v>52</v>
      </c>
    </row>
    <row r="175" spans="1:51" ht="30" customHeight="1" x14ac:dyDescent="0.3">
      <c r="A175" s="8" t="s">
        <v>426</v>
      </c>
      <c r="B175" s="8" t="s">
        <v>52</v>
      </c>
      <c r="C175" s="8" t="s">
        <v>52</v>
      </c>
      <c r="D175" s="9"/>
      <c r="E175" s="13"/>
      <c r="F175" s="14">
        <f>TRUNC(SUMIF(N171:N174, N170, F171:F174),0)</f>
        <v>38587</v>
      </c>
      <c r="G175" s="13"/>
      <c r="H175" s="14">
        <f>TRUNC(SUMIF(N171:N174, N170, H171:H174),0)</f>
        <v>10658</v>
      </c>
      <c r="I175" s="13"/>
      <c r="J175" s="14">
        <f>TRUNC(SUMIF(N171:N174, N170, J171:J174),0)</f>
        <v>0</v>
      </c>
      <c r="K175" s="13"/>
      <c r="L175" s="14">
        <f>F175+H175+J175</f>
        <v>49245</v>
      </c>
      <c r="M175" s="8" t="s">
        <v>52</v>
      </c>
      <c r="N175" s="2" t="s">
        <v>95</v>
      </c>
      <c r="O175" s="2" t="s">
        <v>95</v>
      </c>
      <c r="P175" s="2" t="s">
        <v>52</v>
      </c>
      <c r="Q175" s="2" t="s">
        <v>52</v>
      </c>
      <c r="R175" s="2" t="s">
        <v>52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52</v>
      </c>
      <c r="AX175" s="2" t="s">
        <v>52</v>
      </c>
      <c r="AY175" s="2" t="s">
        <v>52</v>
      </c>
    </row>
    <row r="176" spans="1:51" ht="30" customHeight="1" x14ac:dyDescent="0.3">
      <c r="A176" s="9"/>
      <c r="B176" s="9"/>
      <c r="C176" s="9"/>
      <c r="D176" s="9"/>
      <c r="E176" s="13"/>
      <c r="F176" s="14"/>
      <c r="G176" s="13"/>
      <c r="H176" s="14"/>
      <c r="I176" s="13"/>
      <c r="J176" s="14"/>
      <c r="K176" s="13"/>
      <c r="L176" s="14"/>
      <c r="M176" s="9"/>
    </row>
    <row r="177" spans="1:51" ht="30" customHeight="1" x14ac:dyDescent="0.3">
      <c r="A177" s="26" t="s">
        <v>678</v>
      </c>
      <c r="B177" s="26"/>
      <c r="C177" s="26"/>
      <c r="D177" s="26"/>
      <c r="E177" s="27"/>
      <c r="F177" s="28"/>
      <c r="G177" s="27"/>
      <c r="H177" s="28"/>
      <c r="I177" s="27"/>
      <c r="J177" s="28"/>
      <c r="K177" s="27"/>
      <c r="L177" s="28"/>
      <c r="M177" s="26"/>
      <c r="N177" s="1" t="s">
        <v>262</v>
      </c>
    </row>
    <row r="178" spans="1:51" ht="30" customHeight="1" x14ac:dyDescent="0.3">
      <c r="A178" s="8" t="s">
        <v>606</v>
      </c>
      <c r="B178" s="8" t="s">
        <v>679</v>
      </c>
      <c r="C178" s="8" t="s">
        <v>143</v>
      </c>
      <c r="D178" s="9">
        <v>8.6300000000000008</v>
      </c>
      <c r="E178" s="13">
        <f>단가대비표!O28</f>
        <v>4500</v>
      </c>
      <c r="F178" s="14">
        <f>TRUNC(E178*D178,1)</f>
        <v>38835</v>
      </c>
      <c r="G178" s="13">
        <f>단가대비표!P28</f>
        <v>0</v>
      </c>
      <c r="H178" s="14">
        <f>TRUNC(G178*D178,1)</f>
        <v>0</v>
      </c>
      <c r="I178" s="13">
        <f>단가대비표!V28</f>
        <v>0</v>
      </c>
      <c r="J178" s="14">
        <f>TRUNC(I178*D178,1)</f>
        <v>0</v>
      </c>
      <c r="K178" s="13">
        <f>TRUNC(E178+G178+I178,1)</f>
        <v>4500</v>
      </c>
      <c r="L178" s="14">
        <f>TRUNC(F178+H178+J178,1)</f>
        <v>38835</v>
      </c>
      <c r="M178" s="8" t="s">
        <v>52</v>
      </c>
      <c r="N178" s="2" t="s">
        <v>262</v>
      </c>
      <c r="O178" s="2" t="s">
        <v>680</v>
      </c>
      <c r="P178" s="2" t="s">
        <v>65</v>
      </c>
      <c r="Q178" s="2" t="s">
        <v>65</v>
      </c>
      <c r="R178" s="2" t="s">
        <v>64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681</v>
      </c>
      <c r="AX178" s="2" t="s">
        <v>52</v>
      </c>
      <c r="AY178" s="2" t="s">
        <v>52</v>
      </c>
    </row>
    <row r="179" spans="1:51" ht="30" customHeight="1" x14ac:dyDescent="0.3">
      <c r="A179" s="8" t="s">
        <v>628</v>
      </c>
      <c r="B179" s="8" t="s">
        <v>601</v>
      </c>
      <c r="C179" s="8" t="s">
        <v>143</v>
      </c>
      <c r="D179" s="9">
        <v>7.13</v>
      </c>
      <c r="E179" s="13">
        <f>일위대가목록!E62</f>
        <v>304</v>
      </c>
      <c r="F179" s="14">
        <f>TRUNC(E179*D179,1)</f>
        <v>2167.5</v>
      </c>
      <c r="G179" s="13">
        <f>일위대가목록!F62</f>
        <v>3489</v>
      </c>
      <c r="H179" s="14">
        <f>TRUNC(G179*D179,1)</f>
        <v>24876.5</v>
      </c>
      <c r="I179" s="13">
        <f>일위대가목록!G62</f>
        <v>15</v>
      </c>
      <c r="J179" s="14">
        <f>TRUNC(I179*D179,1)</f>
        <v>106.9</v>
      </c>
      <c r="K179" s="13">
        <f>TRUNC(E179+G179+I179,1)</f>
        <v>3808</v>
      </c>
      <c r="L179" s="14">
        <f>TRUNC(F179+H179+J179,1)</f>
        <v>27150.9</v>
      </c>
      <c r="M179" s="8" t="s">
        <v>629</v>
      </c>
      <c r="N179" s="2" t="s">
        <v>262</v>
      </c>
      <c r="O179" s="2" t="s">
        <v>630</v>
      </c>
      <c r="P179" s="2" t="s">
        <v>64</v>
      </c>
      <c r="Q179" s="2" t="s">
        <v>65</v>
      </c>
      <c r="R179" s="2" t="s">
        <v>65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682</v>
      </c>
      <c r="AX179" s="2" t="s">
        <v>52</v>
      </c>
      <c r="AY179" s="2" t="s">
        <v>52</v>
      </c>
    </row>
    <row r="180" spans="1:51" ht="30" customHeight="1" x14ac:dyDescent="0.3">
      <c r="A180" s="8" t="s">
        <v>426</v>
      </c>
      <c r="B180" s="8" t="s">
        <v>52</v>
      </c>
      <c r="C180" s="8" t="s">
        <v>52</v>
      </c>
      <c r="D180" s="9"/>
      <c r="E180" s="13"/>
      <c r="F180" s="14">
        <f>TRUNC(SUMIF(N178:N179, N177, F178:F179),0)</f>
        <v>41002</v>
      </c>
      <c r="G180" s="13"/>
      <c r="H180" s="14">
        <f>TRUNC(SUMIF(N178:N179, N177, H178:H179),0)</f>
        <v>24876</v>
      </c>
      <c r="I180" s="13"/>
      <c r="J180" s="14">
        <f>TRUNC(SUMIF(N178:N179, N177, J178:J179),0)</f>
        <v>106</v>
      </c>
      <c r="K180" s="13"/>
      <c r="L180" s="14">
        <f>F180+H180+J180</f>
        <v>65984</v>
      </c>
      <c r="M180" s="8" t="s">
        <v>52</v>
      </c>
      <c r="N180" s="2" t="s">
        <v>95</v>
      </c>
      <c r="O180" s="2" t="s">
        <v>95</v>
      </c>
      <c r="P180" s="2" t="s">
        <v>52</v>
      </c>
      <c r="Q180" s="2" t="s">
        <v>52</v>
      </c>
      <c r="R180" s="2" t="s">
        <v>52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52</v>
      </c>
      <c r="AX180" s="2" t="s">
        <v>52</v>
      </c>
      <c r="AY180" s="2" t="s">
        <v>52</v>
      </c>
    </row>
    <row r="181" spans="1:51" ht="30" customHeight="1" x14ac:dyDescent="0.3">
      <c r="A181" s="9"/>
      <c r="B181" s="9"/>
      <c r="C181" s="9"/>
      <c r="D181" s="9"/>
      <c r="E181" s="13"/>
      <c r="F181" s="14"/>
      <c r="G181" s="13"/>
      <c r="H181" s="14"/>
      <c r="I181" s="13"/>
      <c r="J181" s="14"/>
      <c r="K181" s="13"/>
      <c r="L181" s="14"/>
      <c r="M181" s="9"/>
    </row>
    <row r="182" spans="1:51" ht="30" customHeight="1" x14ac:dyDescent="0.3">
      <c r="A182" s="26" t="s">
        <v>683</v>
      </c>
      <c r="B182" s="26"/>
      <c r="C182" s="26"/>
      <c r="D182" s="26"/>
      <c r="E182" s="27"/>
      <c r="F182" s="28"/>
      <c r="G182" s="27"/>
      <c r="H182" s="28"/>
      <c r="I182" s="27"/>
      <c r="J182" s="28"/>
      <c r="K182" s="27"/>
      <c r="L182" s="28"/>
      <c r="M182" s="26"/>
      <c r="N182" s="1" t="s">
        <v>266</v>
      </c>
    </row>
    <row r="183" spans="1:51" ht="30" customHeight="1" x14ac:dyDescent="0.3">
      <c r="A183" s="8" t="s">
        <v>606</v>
      </c>
      <c r="B183" s="8" t="s">
        <v>679</v>
      </c>
      <c r="C183" s="8" t="s">
        <v>143</v>
      </c>
      <c r="D183" s="9">
        <v>14.96</v>
      </c>
      <c r="E183" s="13">
        <f>단가대비표!O28</f>
        <v>4500</v>
      </c>
      <c r="F183" s="14">
        <f>TRUNC(E183*D183,1)</f>
        <v>67320</v>
      </c>
      <c r="G183" s="13">
        <f>단가대비표!P28</f>
        <v>0</v>
      </c>
      <c r="H183" s="14">
        <f>TRUNC(G183*D183,1)</f>
        <v>0</v>
      </c>
      <c r="I183" s="13">
        <f>단가대비표!V28</f>
        <v>0</v>
      </c>
      <c r="J183" s="14">
        <f>TRUNC(I183*D183,1)</f>
        <v>0</v>
      </c>
      <c r="K183" s="13">
        <f>TRUNC(E183+G183+I183,1)</f>
        <v>4500</v>
      </c>
      <c r="L183" s="14">
        <f>TRUNC(F183+H183+J183,1)</f>
        <v>67320</v>
      </c>
      <c r="M183" s="8" t="s">
        <v>52</v>
      </c>
      <c r="N183" s="2" t="s">
        <v>266</v>
      </c>
      <c r="O183" s="2" t="s">
        <v>680</v>
      </c>
      <c r="P183" s="2" t="s">
        <v>65</v>
      </c>
      <c r="Q183" s="2" t="s">
        <v>65</v>
      </c>
      <c r="R183" s="2" t="s">
        <v>64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684</v>
      </c>
      <c r="AX183" s="2" t="s">
        <v>52</v>
      </c>
      <c r="AY183" s="2" t="s">
        <v>52</v>
      </c>
    </row>
    <row r="184" spans="1:51" ht="30" customHeight="1" x14ac:dyDescent="0.3">
      <c r="A184" s="8" t="s">
        <v>628</v>
      </c>
      <c r="B184" s="8" t="s">
        <v>601</v>
      </c>
      <c r="C184" s="8" t="s">
        <v>143</v>
      </c>
      <c r="D184" s="9">
        <v>12.37</v>
      </c>
      <c r="E184" s="13">
        <f>일위대가목록!E62</f>
        <v>304</v>
      </c>
      <c r="F184" s="14">
        <f>TRUNC(E184*D184,1)</f>
        <v>3760.4</v>
      </c>
      <c r="G184" s="13">
        <f>일위대가목록!F62</f>
        <v>3489</v>
      </c>
      <c r="H184" s="14">
        <f>TRUNC(G184*D184,1)</f>
        <v>43158.9</v>
      </c>
      <c r="I184" s="13">
        <f>일위대가목록!G62</f>
        <v>15</v>
      </c>
      <c r="J184" s="14">
        <f>TRUNC(I184*D184,1)</f>
        <v>185.5</v>
      </c>
      <c r="K184" s="13">
        <f>TRUNC(E184+G184+I184,1)</f>
        <v>3808</v>
      </c>
      <c r="L184" s="14">
        <f>TRUNC(F184+H184+J184,1)</f>
        <v>47104.800000000003</v>
      </c>
      <c r="M184" s="8" t="s">
        <v>629</v>
      </c>
      <c r="N184" s="2" t="s">
        <v>266</v>
      </c>
      <c r="O184" s="2" t="s">
        <v>630</v>
      </c>
      <c r="P184" s="2" t="s">
        <v>64</v>
      </c>
      <c r="Q184" s="2" t="s">
        <v>65</v>
      </c>
      <c r="R184" s="2" t="s">
        <v>65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52</v>
      </c>
      <c r="AW184" s="2" t="s">
        <v>685</v>
      </c>
      <c r="AX184" s="2" t="s">
        <v>52</v>
      </c>
      <c r="AY184" s="2" t="s">
        <v>52</v>
      </c>
    </row>
    <row r="185" spans="1:51" ht="30" customHeight="1" x14ac:dyDescent="0.3">
      <c r="A185" s="8" t="s">
        <v>426</v>
      </c>
      <c r="B185" s="8" t="s">
        <v>52</v>
      </c>
      <c r="C185" s="8" t="s">
        <v>52</v>
      </c>
      <c r="D185" s="9"/>
      <c r="E185" s="13"/>
      <c r="F185" s="14">
        <f>TRUNC(SUMIF(N183:N184, N182, F183:F184),0)</f>
        <v>71080</v>
      </c>
      <c r="G185" s="13"/>
      <c r="H185" s="14">
        <f>TRUNC(SUMIF(N183:N184, N182, H183:H184),0)</f>
        <v>43158</v>
      </c>
      <c r="I185" s="13"/>
      <c r="J185" s="14">
        <f>TRUNC(SUMIF(N183:N184, N182, J183:J184),0)</f>
        <v>185</v>
      </c>
      <c r="K185" s="13"/>
      <c r="L185" s="14">
        <f>F185+H185+J185</f>
        <v>114423</v>
      </c>
      <c r="M185" s="8" t="s">
        <v>52</v>
      </c>
      <c r="N185" s="2" t="s">
        <v>95</v>
      </c>
      <c r="O185" s="2" t="s">
        <v>95</v>
      </c>
      <c r="P185" s="2" t="s">
        <v>52</v>
      </c>
      <c r="Q185" s="2" t="s">
        <v>52</v>
      </c>
      <c r="R185" s="2" t="s">
        <v>52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52</v>
      </c>
      <c r="AX185" s="2" t="s">
        <v>52</v>
      </c>
      <c r="AY185" s="2" t="s">
        <v>52</v>
      </c>
    </row>
    <row r="186" spans="1:51" ht="30" customHeight="1" x14ac:dyDescent="0.3">
      <c r="A186" s="9"/>
      <c r="B186" s="9"/>
      <c r="C186" s="9"/>
      <c r="D186" s="9"/>
      <c r="E186" s="13"/>
      <c r="F186" s="14"/>
      <c r="G186" s="13"/>
      <c r="H186" s="14"/>
      <c r="I186" s="13"/>
      <c r="J186" s="14"/>
      <c r="K186" s="13"/>
      <c r="L186" s="14"/>
      <c r="M186" s="9"/>
    </row>
    <row r="187" spans="1:51" ht="30" customHeight="1" x14ac:dyDescent="0.3">
      <c r="A187" s="26" t="s">
        <v>686</v>
      </c>
      <c r="B187" s="26"/>
      <c r="C187" s="26"/>
      <c r="D187" s="26"/>
      <c r="E187" s="27"/>
      <c r="F187" s="28"/>
      <c r="G187" s="27"/>
      <c r="H187" s="28"/>
      <c r="I187" s="27"/>
      <c r="J187" s="28"/>
      <c r="K187" s="27"/>
      <c r="L187" s="28"/>
      <c r="M187" s="26"/>
      <c r="N187" s="1" t="s">
        <v>271</v>
      </c>
    </row>
    <row r="188" spans="1:51" ht="30" customHeight="1" x14ac:dyDescent="0.3">
      <c r="A188" s="8" t="s">
        <v>587</v>
      </c>
      <c r="B188" s="8" t="s">
        <v>687</v>
      </c>
      <c r="C188" s="8" t="s">
        <v>100</v>
      </c>
      <c r="D188" s="9">
        <v>1.05</v>
      </c>
      <c r="E188" s="13">
        <f>단가대비표!O75</f>
        <v>11130</v>
      </c>
      <c r="F188" s="14">
        <f>TRUNC(E188*D188,1)</f>
        <v>11686.5</v>
      </c>
      <c r="G188" s="13">
        <f>단가대비표!P75</f>
        <v>0</v>
      </c>
      <c r="H188" s="14">
        <f>TRUNC(G188*D188,1)</f>
        <v>0</v>
      </c>
      <c r="I188" s="13">
        <f>단가대비표!V75</f>
        <v>0</v>
      </c>
      <c r="J188" s="14">
        <f>TRUNC(I188*D188,1)</f>
        <v>0</v>
      </c>
      <c r="K188" s="13">
        <f>TRUNC(E188+G188+I188,1)</f>
        <v>11130</v>
      </c>
      <c r="L188" s="14">
        <f>TRUNC(F188+H188+J188,1)</f>
        <v>11686.5</v>
      </c>
      <c r="M188" s="8" t="s">
        <v>52</v>
      </c>
      <c r="N188" s="2" t="s">
        <v>271</v>
      </c>
      <c r="O188" s="2" t="s">
        <v>688</v>
      </c>
      <c r="P188" s="2" t="s">
        <v>65</v>
      </c>
      <c r="Q188" s="2" t="s">
        <v>65</v>
      </c>
      <c r="R188" s="2" t="s">
        <v>64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689</v>
      </c>
      <c r="AX188" s="2" t="s">
        <v>52</v>
      </c>
      <c r="AY188" s="2" t="s">
        <v>52</v>
      </c>
    </row>
    <row r="189" spans="1:51" ht="30" customHeight="1" x14ac:dyDescent="0.3">
      <c r="A189" s="8" t="s">
        <v>690</v>
      </c>
      <c r="B189" s="8" t="s">
        <v>691</v>
      </c>
      <c r="C189" s="8" t="s">
        <v>100</v>
      </c>
      <c r="D189" s="9">
        <v>1</v>
      </c>
      <c r="E189" s="13">
        <f>일위대가목록!E66</f>
        <v>2925</v>
      </c>
      <c r="F189" s="14">
        <f>TRUNC(E189*D189,1)</f>
        <v>2925</v>
      </c>
      <c r="G189" s="13">
        <f>일위대가목록!F66</f>
        <v>24823</v>
      </c>
      <c r="H189" s="14">
        <f>TRUNC(G189*D189,1)</f>
        <v>24823</v>
      </c>
      <c r="I189" s="13">
        <f>일위대가목록!G66</f>
        <v>0</v>
      </c>
      <c r="J189" s="14">
        <f>TRUNC(I189*D189,1)</f>
        <v>0</v>
      </c>
      <c r="K189" s="13">
        <f>TRUNC(E189+G189+I189,1)</f>
        <v>27748</v>
      </c>
      <c r="L189" s="14">
        <f>TRUNC(F189+H189+J189,1)</f>
        <v>27748</v>
      </c>
      <c r="M189" s="8" t="s">
        <v>692</v>
      </c>
      <c r="N189" s="2" t="s">
        <v>271</v>
      </c>
      <c r="O189" s="2" t="s">
        <v>693</v>
      </c>
      <c r="P189" s="2" t="s">
        <v>64</v>
      </c>
      <c r="Q189" s="2" t="s">
        <v>65</v>
      </c>
      <c r="R189" s="2" t="s">
        <v>65</v>
      </c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52</v>
      </c>
      <c r="AW189" s="2" t="s">
        <v>694</v>
      </c>
      <c r="AX189" s="2" t="s">
        <v>52</v>
      </c>
      <c r="AY189" s="2" t="s">
        <v>52</v>
      </c>
    </row>
    <row r="190" spans="1:51" ht="30" customHeight="1" x14ac:dyDescent="0.3">
      <c r="A190" s="8" t="s">
        <v>426</v>
      </c>
      <c r="B190" s="8" t="s">
        <v>52</v>
      </c>
      <c r="C190" s="8" t="s">
        <v>52</v>
      </c>
      <c r="D190" s="9"/>
      <c r="E190" s="13"/>
      <c r="F190" s="14">
        <f>TRUNC(SUMIF(N188:N189, N187, F188:F189),0)</f>
        <v>14611</v>
      </c>
      <c r="G190" s="13"/>
      <c r="H190" s="14">
        <f>TRUNC(SUMIF(N188:N189, N187, H188:H189),0)</f>
        <v>24823</v>
      </c>
      <c r="I190" s="13"/>
      <c r="J190" s="14">
        <f>TRUNC(SUMIF(N188:N189, N187, J188:J189),0)</f>
        <v>0</v>
      </c>
      <c r="K190" s="13"/>
      <c r="L190" s="14">
        <f>F190+H190+J190</f>
        <v>39434</v>
      </c>
      <c r="M190" s="8" t="s">
        <v>52</v>
      </c>
      <c r="N190" s="2" t="s">
        <v>95</v>
      </c>
      <c r="O190" s="2" t="s">
        <v>95</v>
      </c>
      <c r="P190" s="2" t="s">
        <v>52</v>
      </c>
      <c r="Q190" s="2" t="s">
        <v>52</v>
      </c>
      <c r="R190" s="2" t="s">
        <v>52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52</v>
      </c>
      <c r="AW190" s="2" t="s">
        <v>52</v>
      </c>
      <c r="AX190" s="2" t="s">
        <v>52</v>
      </c>
      <c r="AY190" s="2" t="s">
        <v>52</v>
      </c>
    </row>
    <row r="191" spans="1:51" ht="30" customHeight="1" x14ac:dyDescent="0.3">
      <c r="A191" s="9"/>
      <c r="B191" s="9"/>
      <c r="C191" s="9"/>
      <c r="D191" s="9"/>
      <c r="E191" s="13"/>
      <c r="F191" s="14"/>
      <c r="G191" s="13"/>
      <c r="H191" s="14"/>
      <c r="I191" s="13"/>
      <c r="J191" s="14"/>
      <c r="K191" s="13"/>
      <c r="L191" s="14"/>
      <c r="M191" s="9"/>
    </row>
    <row r="192" spans="1:51" ht="30" customHeight="1" x14ac:dyDescent="0.3">
      <c r="A192" s="26" t="s">
        <v>695</v>
      </c>
      <c r="B192" s="26"/>
      <c r="C192" s="26"/>
      <c r="D192" s="26"/>
      <c r="E192" s="27"/>
      <c r="F192" s="28"/>
      <c r="G192" s="27"/>
      <c r="H192" s="28"/>
      <c r="I192" s="27"/>
      <c r="J192" s="28"/>
      <c r="K192" s="27"/>
      <c r="L192" s="28"/>
      <c r="M192" s="26"/>
      <c r="N192" s="1" t="s">
        <v>276</v>
      </c>
    </row>
    <row r="193" spans="1:51" ht="30" customHeight="1" x14ac:dyDescent="0.3">
      <c r="A193" s="8" t="s">
        <v>696</v>
      </c>
      <c r="B193" s="8" t="s">
        <v>697</v>
      </c>
      <c r="C193" s="8" t="s">
        <v>231</v>
      </c>
      <c r="D193" s="9">
        <v>1</v>
      </c>
      <c r="E193" s="13">
        <f>단가대비표!O34</f>
        <v>23000</v>
      </c>
      <c r="F193" s="14">
        <f>TRUNC(E193*D193,1)</f>
        <v>23000</v>
      </c>
      <c r="G193" s="13">
        <f>단가대비표!P34</f>
        <v>0</v>
      </c>
      <c r="H193" s="14">
        <f>TRUNC(G193*D193,1)</f>
        <v>0</v>
      </c>
      <c r="I193" s="13">
        <f>단가대비표!V34</f>
        <v>0</v>
      </c>
      <c r="J193" s="14">
        <f>TRUNC(I193*D193,1)</f>
        <v>0</v>
      </c>
      <c r="K193" s="13">
        <f t="shared" ref="K193:L195" si="33">TRUNC(E193+G193+I193,1)</f>
        <v>23000</v>
      </c>
      <c r="L193" s="14">
        <f t="shared" si="33"/>
        <v>23000</v>
      </c>
      <c r="M193" s="8" t="s">
        <v>52</v>
      </c>
      <c r="N193" s="2" t="s">
        <v>276</v>
      </c>
      <c r="O193" s="2" t="s">
        <v>698</v>
      </c>
      <c r="P193" s="2" t="s">
        <v>65</v>
      </c>
      <c r="Q193" s="2" t="s">
        <v>65</v>
      </c>
      <c r="R193" s="2" t="s">
        <v>64</v>
      </c>
      <c r="S193" s="3"/>
      <c r="T193" s="3"/>
      <c r="U193" s="3"/>
      <c r="V193" s="3">
        <v>1</v>
      </c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699</v>
      </c>
      <c r="AX193" s="2" t="s">
        <v>52</v>
      </c>
      <c r="AY193" s="2" t="s">
        <v>52</v>
      </c>
    </row>
    <row r="194" spans="1:51" ht="30" customHeight="1" x14ac:dyDescent="0.3">
      <c r="A194" s="8" t="s">
        <v>535</v>
      </c>
      <c r="B194" s="8" t="s">
        <v>700</v>
      </c>
      <c r="C194" s="8" t="s">
        <v>352</v>
      </c>
      <c r="D194" s="9">
        <v>1</v>
      </c>
      <c r="E194" s="13">
        <f>TRUNC(SUMIF(V193:V195, RIGHTB(O194, 1), F193:F195)*U194, 2)</f>
        <v>460</v>
      </c>
      <c r="F194" s="14">
        <f>TRUNC(E194*D194,1)</f>
        <v>460</v>
      </c>
      <c r="G194" s="13">
        <v>0</v>
      </c>
      <c r="H194" s="14">
        <f>TRUNC(G194*D194,1)</f>
        <v>0</v>
      </c>
      <c r="I194" s="13">
        <v>0</v>
      </c>
      <c r="J194" s="14">
        <f>TRUNC(I194*D194,1)</f>
        <v>0</v>
      </c>
      <c r="K194" s="13">
        <f t="shared" si="33"/>
        <v>460</v>
      </c>
      <c r="L194" s="14">
        <f t="shared" si="33"/>
        <v>460</v>
      </c>
      <c r="M194" s="8" t="s">
        <v>52</v>
      </c>
      <c r="N194" s="2" t="s">
        <v>276</v>
      </c>
      <c r="O194" s="2" t="s">
        <v>376</v>
      </c>
      <c r="P194" s="2" t="s">
        <v>65</v>
      </c>
      <c r="Q194" s="2" t="s">
        <v>65</v>
      </c>
      <c r="R194" s="2" t="s">
        <v>65</v>
      </c>
      <c r="S194" s="3">
        <v>0</v>
      </c>
      <c r="T194" s="3">
        <v>0</v>
      </c>
      <c r="U194" s="3">
        <v>0.02</v>
      </c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701</v>
      </c>
      <c r="AX194" s="2" t="s">
        <v>52</v>
      </c>
      <c r="AY194" s="2" t="s">
        <v>52</v>
      </c>
    </row>
    <row r="195" spans="1:51" ht="30" customHeight="1" x14ac:dyDescent="0.3">
      <c r="A195" s="8" t="s">
        <v>702</v>
      </c>
      <c r="B195" s="8" t="s">
        <v>52</v>
      </c>
      <c r="C195" s="8" t="s">
        <v>125</v>
      </c>
      <c r="D195" s="9">
        <v>1</v>
      </c>
      <c r="E195" s="13">
        <f>일위대가목록!E67</f>
        <v>0</v>
      </c>
      <c r="F195" s="14">
        <f>TRUNC(E195*D195,1)</f>
        <v>0</v>
      </c>
      <c r="G195" s="13">
        <f>일위대가목록!F67</f>
        <v>27549</v>
      </c>
      <c r="H195" s="14">
        <f>TRUNC(G195*D195,1)</f>
        <v>27549</v>
      </c>
      <c r="I195" s="13">
        <f>일위대가목록!G67</f>
        <v>0</v>
      </c>
      <c r="J195" s="14">
        <f>TRUNC(I195*D195,1)</f>
        <v>0</v>
      </c>
      <c r="K195" s="13">
        <f t="shared" si="33"/>
        <v>27549</v>
      </c>
      <c r="L195" s="14">
        <f t="shared" si="33"/>
        <v>27549</v>
      </c>
      <c r="M195" s="8" t="s">
        <v>703</v>
      </c>
      <c r="N195" s="2" t="s">
        <v>276</v>
      </c>
      <c r="O195" s="2" t="s">
        <v>704</v>
      </c>
      <c r="P195" s="2" t="s">
        <v>64</v>
      </c>
      <c r="Q195" s="2" t="s">
        <v>65</v>
      </c>
      <c r="R195" s="2" t="s">
        <v>65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705</v>
      </c>
      <c r="AX195" s="2" t="s">
        <v>52</v>
      </c>
      <c r="AY195" s="2" t="s">
        <v>52</v>
      </c>
    </row>
    <row r="196" spans="1:51" ht="30" customHeight="1" x14ac:dyDescent="0.3">
      <c r="A196" s="8" t="s">
        <v>426</v>
      </c>
      <c r="B196" s="8" t="s">
        <v>52</v>
      </c>
      <c r="C196" s="8" t="s">
        <v>52</v>
      </c>
      <c r="D196" s="9"/>
      <c r="E196" s="13"/>
      <c r="F196" s="14">
        <f>TRUNC(SUMIF(N193:N195, N192, F193:F195),0)</f>
        <v>23460</v>
      </c>
      <c r="G196" s="13"/>
      <c r="H196" s="14">
        <f>TRUNC(SUMIF(N193:N195, N192, H193:H195),0)</f>
        <v>27549</v>
      </c>
      <c r="I196" s="13"/>
      <c r="J196" s="14">
        <f>TRUNC(SUMIF(N193:N195, N192, J193:J195),0)</f>
        <v>0</v>
      </c>
      <c r="K196" s="13"/>
      <c r="L196" s="14">
        <f>F196+H196+J196</f>
        <v>51009</v>
      </c>
      <c r="M196" s="8" t="s">
        <v>52</v>
      </c>
      <c r="N196" s="2" t="s">
        <v>95</v>
      </c>
      <c r="O196" s="2" t="s">
        <v>95</v>
      </c>
      <c r="P196" s="2" t="s">
        <v>52</v>
      </c>
      <c r="Q196" s="2" t="s">
        <v>52</v>
      </c>
      <c r="R196" s="2" t="s">
        <v>52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52</v>
      </c>
      <c r="AX196" s="2" t="s">
        <v>52</v>
      </c>
      <c r="AY196" s="2" t="s">
        <v>52</v>
      </c>
    </row>
    <row r="197" spans="1:51" ht="30" customHeight="1" x14ac:dyDescent="0.3">
      <c r="A197" s="9"/>
      <c r="B197" s="9"/>
      <c r="C197" s="9"/>
      <c r="D197" s="9"/>
      <c r="E197" s="13"/>
      <c r="F197" s="14"/>
      <c r="G197" s="13"/>
      <c r="H197" s="14"/>
      <c r="I197" s="13"/>
      <c r="J197" s="14"/>
      <c r="K197" s="13"/>
      <c r="L197" s="14"/>
      <c r="M197" s="9"/>
    </row>
    <row r="198" spans="1:51" ht="30" customHeight="1" x14ac:dyDescent="0.3">
      <c r="A198" s="26" t="s">
        <v>706</v>
      </c>
      <c r="B198" s="26"/>
      <c r="C198" s="26"/>
      <c r="D198" s="26"/>
      <c r="E198" s="27"/>
      <c r="F198" s="28"/>
      <c r="G198" s="27"/>
      <c r="H198" s="28"/>
      <c r="I198" s="27"/>
      <c r="J198" s="28"/>
      <c r="K198" s="27"/>
      <c r="L198" s="28"/>
      <c r="M198" s="26"/>
      <c r="N198" s="1" t="s">
        <v>281</v>
      </c>
    </row>
    <row r="199" spans="1:51" ht="30" customHeight="1" x14ac:dyDescent="0.3">
      <c r="A199" s="8" t="s">
        <v>707</v>
      </c>
      <c r="B199" s="8" t="s">
        <v>708</v>
      </c>
      <c r="C199" s="8" t="s">
        <v>77</v>
      </c>
      <c r="D199" s="9">
        <v>0.27500000000000002</v>
      </c>
      <c r="E199" s="13">
        <f>일위대가목록!E68</f>
        <v>9566</v>
      </c>
      <c r="F199" s="14">
        <f>TRUNC(E199*D199,1)</f>
        <v>2630.6</v>
      </c>
      <c r="G199" s="13">
        <f>일위대가목록!F68</f>
        <v>16454</v>
      </c>
      <c r="H199" s="14">
        <f>TRUNC(G199*D199,1)</f>
        <v>4524.8</v>
      </c>
      <c r="I199" s="13">
        <f>일위대가목록!G68</f>
        <v>70</v>
      </c>
      <c r="J199" s="14">
        <f>TRUNC(I199*D199,1)</f>
        <v>19.2</v>
      </c>
      <c r="K199" s="13">
        <f>TRUNC(E199+G199+I199,1)</f>
        <v>26090</v>
      </c>
      <c r="L199" s="14">
        <f>TRUNC(F199+H199+J199,1)</f>
        <v>7174.6</v>
      </c>
      <c r="M199" s="8" t="s">
        <v>709</v>
      </c>
      <c r="N199" s="2" t="s">
        <v>281</v>
      </c>
      <c r="O199" s="2" t="s">
        <v>710</v>
      </c>
      <c r="P199" s="2" t="s">
        <v>64</v>
      </c>
      <c r="Q199" s="2" t="s">
        <v>65</v>
      </c>
      <c r="R199" s="2" t="s">
        <v>65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711</v>
      </c>
      <c r="AX199" s="2" t="s">
        <v>52</v>
      </c>
      <c r="AY199" s="2" t="s">
        <v>52</v>
      </c>
    </row>
    <row r="200" spans="1:51" ht="30" customHeight="1" x14ac:dyDescent="0.3">
      <c r="A200" s="8" t="s">
        <v>426</v>
      </c>
      <c r="B200" s="8" t="s">
        <v>52</v>
      </c>
      <c r="C200" s="8" t="s">
        <v>52</v>
      </c>
      <c r="D200" s="9"/>
      <c r="E200" s="13"/>
      <c r="F200" s="14">
        <f>TRUNC(SUMIF(N199:N199, N198, F199:F199),0)</f>
        <v>2630</v>
      </c>
      <c r="G200" s="13"/>
      <c r="H200" s="14">
        <f>TRUNC(SUMIF(N199:N199, N198, H199:H199),0)</f>
        <v>4524</v>
      </c>
      <c r="I200" s="13"/>
      <c r="J200" s="14">
        <f>TRUNC(SUMIF(N199:N199, N198, J199:J199),0)</f>
        <v>19</v>
      </c>
      <c r="K200" s="13"/>
      <c r="L200" s="14">
        <f>F200+H200+J200</f>
        <v>7173</v>
      </c>
      <c r="M200" s="8" t="s">
        <v>52</v>
      </c>
      <c r="N200" s="2" t="s">
        <v>95</v>
      </c>
      <c r="O200" s="2" t="s">
        <v>95</v>
      </c>
      <c r="P200" s="2" t="s">
        <v>52</v>
      </c>
      <c r="Q200" s="2" t="s">
        <v>52</v>
      </c>
      <c r="R200" s="2" t="s">
        <v>52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52</v>
      </c>
      <c r="AX200" s="2" t="s">
        <v>52</v>
      </c>
      <c r="AY200" s="2" t="s">
        <v>52</v>
      </c>
    </row>
    <row r="201" spans="1:51" ht="30" customHeight="1" x14ac:dyDescent="0.3">
      <c r="A201" s="9"/>
      <c r="B201" s="9"/>
      <c r="C201" s="9"/>
      <c r="D201" s="9"/>
      <c r="E201" s="13"/>
      <c r="F201" s="14"/>
      <c r="G201" s="13"/>
      <c r="H201" s="14"/>
      <c r="I201" s="13"/>
      <c r="J201" s="14"/>
      <c r="K201" s="13"/>
      <c r="L201" s="14"/>
      <c r="M201" s="9"/>
    </row>
    <row r="202" spans="1:51" ht="30" customHeight="1" x14ac:dyDescent="0.3">
      <c r="A202" s="26" t="s">
        <v>712</v>
      </c>
      <c r="B202" s="26"/>
      <c r="C202" s="26"/>
      <c r="D202" s="26"/>
      <c r="E202" s="27"/>
      <c r="F202" s="28"/>
      <c r="G202" s="27"/>
      <c r="H202" s="28"/>
      <c r="I202" s="27"/>
      <c r="J202" s="28"/>
      <c r="K202" s="27"/>
      <c r="L202" s="28"/>
      <c r="M202" s="26"/>
      <c r="N202" s="1" t="s">
        <v>288</v>
      </c>
    </row>
    <row r="203" spans="1:51" ht="30" customHeight="1" x14ac:dyDescent="0.3">
      <c r="A203" s="8" t="s">
        <v>713</v>
      </c>
      <c r="B203" s="8" t="s">
        <v>286</v>
      </c>
      <c r="C203" s="8" t="s">
        <v>77</v>
      </c>
      <c r="D203" s="9">
        <v>1</v>
      </c>
      <c r="E203" s="13">
        <f>일위대가목록!E72</f>
        <v>793</v>
      </c>
      <c r="F203" s="14">
        <f>TRUNC(E203*D203,1)</f>
        <v>793</v>
      </c>
      <c r="G203" s="13">
        <f>일위대가목록!F72</f>
        <v>0</v>
      </c>
      <c r="H203" s="14">
        <f>TRUNC(G203*D203,1)</f>
        <v>0</v>
      </c>
      <c r="I203" s="13">
        <f>일위대가목록!G72</f>
        <v>0</v>
      </c>
      <c r="J203" s="14">
        <f>TRUNC(I203*D203,1)</f>
        <v>0</v>
      </c>
      <c r="K203" s="13">
        <f>TRUNC(E203+G203+I203,1)</f>
        <v>793</v>
      </c>
      <c r="L203" s="14">
        <f>TRUNC(F203+H203+J203,1)</f>
        <v>793</v>
      </c>
      <c r="M203" s="8" t="s">
        <v>714</v>
      </c>
      <c r="N203" s="2" t="s">
        <v>288</v>
      </c>
      <c r="O203" s="2" t="s">
        <v>715</v>
      </c>
      <c r="P203" s="2" t="s">
        <v>64</v>
      </c>
      <c r="Q203" s="2" t="s">
        <v>65</v>
      </c>
      <c r="R203" s="2" t="s">
        <v>65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716</v>
      </c>
      <c r="AX203" s="2" t="s">
        <v>52</v>
      </c>
      <c r="AY203" s="2" t="s">
        <v>52</v>
      </c>
    </row>
    <row r="204" spans="1:51" ht="30" customHeight="1" x14ac:dyDescent="0.3">
      <c r="A204" s="8" t="s">
        <v>717</v>
      </c>
      <c r="B204" s="8" t="s">
        <v>718</v>
      </c>
      <c r="C204" s="8" t="s">
        <v>77</v>
      </c>
      <c r="D204" s="9">
        <v>1</v>
      </c>
      <c r="E204" s="13">
        <f>일위대가목록!E73</f>
        <v>0</v>
      </c>
      <c r="F204" s="14">
        <f>TRUNC(E204*D204,1)</f>
        <v>0</v>
      </c>
      <c r="G204" s="13">
        <f>일위대가목록!F73</f>
        <v>2433</v>
      </c>
      <c r="H204" s="14">
        <f>TRUNC(G204*D204,1)</f>
        <v>2433</v>
      </c>
      <c r="I204" s="13">
        <f>일위대가목록!G73</f>
        <v>0</v>
      </c>
      <c r="J204" s="14">
        <f>TRUNC(I204*D204,1)</f>
        <v>0</v>
      </c>
      <c r="K204" s="13">
        <f>TRUNC(E204+G204+I204,1)</f>
        <v>2433</v>
      </c>
      <c r="L204" s="14">
        <f>TRUNC(F204+H204+J204,1)</f>
        <v>2433</v>
      </c>
      <c r="M204" s="8" t="s">
        <v>719</v>
      </c>
      <c r="N204" s="2" t="s">
        <v>288</v>
      </c>
      <c r="O204" s="2" t="s">
        <v>720</v>
      </c>
      <c r="P204" s="2" t="s">
        <v>64</v>
      </c>
      <c r="Q204" s="2" t="s">
        <v>65</v>
      </c>
      <c r="R204" s="2" t="s">
        <v>65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721</v>
      </c>
      <c r="AX204" s="2" t="s">
        <v>52</v>
      </c>
      <c r="AY204" s="2" t="s">
        <v>52</v>
      </c>
    </row>
    <row r="205" spans="1:51" ht="30" customHeight="1" x14ac:dyDescent="0.3">
      <c r="A205" s="8" t="s">
        <v>426</v>
      </c>
      <c r="B205" s="8" t="s">
        <v>52</v>
      </c>
      <c r="C205" s="8" t="s">
        <v>52</v>
      </c>
      <c r="D205" s="9"/>
      <c r="E205" s="13"/>
      <c r="F205" s="14">
        <f>TRUNC(SUMIF(N203:N204, N202, F203:F204),0)</f>
        <v>793</v>
      </c>
      <c r="G205" s="13"/>
      <c r="H205" s="14">
        <f>TRUNC(SUMIF(N203:N204, N202, H203:H204),0)</f>
        <v>2433</v>
      </c>
      <c r="I205" s="13"/>
      <c r="J205" s="14">
        <f>TRUNC(SUMIF(N203:N204, N202, J203:J204),0)</f>
        <v>0</v>
      </c>
      <c r="K205" s="13"/>
      <c r="L205" s="14">
        <f>F205+H205+J205</f>
        <v>3226</v>
      </c>
      <c r="M205" s="8" t="s">
        <v>52</v>
      </c>
      <c r="N205" s="2" t="s">
        <v>95</v>
      </c>
      <c r="O205" s="2" t="s">
        <v>95</v>
      </c>
      <c r="P205" s="2" t="s">
        <v>52</v>
      </c>
      <c r="Q205" s="2" t="s">
        <v>52</v>
      </c>
      <c r="R205" s="2" t="s">
        <v>52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52</v>
      </c>
      <c r="AW205" s="2" t="s">
        <v>52</v>
      </c>
      <c r="AX205" s="2" t="s">
        <v>52</v>
      </c>
      <c r="AY205" s="2" t="s">
        <v>52</v>
      </c>
    </row>
    <row r="206" spans="1:51" ht="30" customHeight="1" x14ac:dyDescent="0.3">
      <c r="A206" s="9"/>
      <c r="B206" s="9"/>
      <c r="C206" s="9"/>
      <c r="D206" s="9"/>
      <c r="E206" s="13"/>
      <c r="F206" s="14"/>
      <c r="G206" s="13"/>
      <c r="H206" s="14"/>
      <c r="I206" s="13"/>
      <c r="J206" s="14"/>
      <c r="K206" s="13"/>
      <c r="L206" s="14"/>
      <c r="M206" s="9"/>
    </row>
    <row r="207" spans="1:51" ht="30" customHeight="1" x14ac:dyDescent="0.3">
      <c r="A207" s="26" t="s">
        <v>722</v>
      </c>
      <c r="B207" s="26"/>
      <c r="C207" s="26"/>
      <c r="D207" s="26"/>
      <c r="E207" s="27"/>
      <c r="F207" s="28"/>
      <c r="G207" s="27"/>
      <c r="H207" s="28"/>
      <c r="I207" s="27"/>
      <c r="J207" s="28"/>
      <c r="K207" s="27"/>
      <c r="L207" s="28"/>
      <c r="M207" s="26"/>
      <c r="N207" s="1" t="s">
        <v>293</v>
      </c>
    </row>
    <row r="208" spans="1:51" ht="30" customHeight="1" x14ac:dyDescent="0.3">
      <c r="A208" s="8" t="s">
        <v>723</v>
      </c>
      <c r="B208" s="8" t="s">
        <v>724</v>
      </c>
      <c r="C208" s="8" t="s">
        <v>77</v>
      </c>
      <c r="D208" s="9">
        <v>1</v>
      </c>
      <c r="E208" s="13">
        <f>일위대가목록!E74</f>
        <v>2733</v>
      </c>
      <c r="F208" s="14">
        <f>TRUNC(E208*D208,1)</f>
        <v>2733</v>
      </c>
      <c r="G208" s="13">
        <f>일위대가목록!F74</f>
        <v>0</v>
      </c>
      <c r="H208" s="14">
        <f>TRUNC(G208*D208,1)</f>
        <v>0</v>
      </c>
      <c r="I208" s="13">
        <f>일위대가목록!G74</f>
        <v>0</v>
      </c>
      <c r="J208" s="14">
        <f>TRUNC(I208*D208,1)</f>
        <v>0</v>
      </c>
      <c r="K208" s="13">
        <f>TRUNC(E208+G208+I208,1)</f>
        <v>2733</v>
      </c>
      <c r="L208" s="14">
        <f>TRUNC(F208+H208+J208,1)</f>
        <v>2733</v>
      </c>
      <c r="M208" s="8" t="s">
        <v>725</v>
      </c>
      <c r="N208" s="2" t="s">
        <v>293</v>
      </c>
      <c r="O208" s="2" t="s">
        <v>726</v>
      </c>
      <c r="P208" s="2" t="s">
        <v>64</v>
      </c>
      <c r="Q208" s="2" t="s">
        <v>65</v>
      </c>
      <c r="R208" s="2" t="s">
        <v>65</v>
      </c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52</v>
      </c>
      <c r="AW208" s="2" t="s">
        <v>727</v>
      </c>
      <c r="AX208" s="2" t="s">
        <v>52</v>
      </c>
      <c r="AY208" s="2" t="s">
        <v>52</v>
      </c>
    </row>
    <row r="209" spans="1:51" ht="30" customHeight="1" x14ac:dyDescent="0.3">
      <c r="A209" s="8" t="s">
        <v>728</v>
      </c>
      <c r="B209" s="8" t="s">
        <v>729</v>
      </c>
      <c r="C209" s="8" t="s">
        <v>77</v>
      </c>
      <c r="D209" s="9">
        <v>1</v>
      </c>
      <c r="E209" s="13">
        <f>일위대가목록!E75</f>
        <v>0</v>
      </c>
      <c r="F209" s="14">
        <f>TRUNC(E209*D209,1)</f>
        <v>0</v>
      </c>
      <c r="G209" s="13">
        <f>일위대가목록!F75</f>
        <v>9735</v>
      </c>
      <c r="H209" s="14">
        <f>TRUNC(G209*D209,1)</f>
        <v>9735</v>
      </c>
      <c r="I209" s="13">
        <f>일위대가목록!G75</f>
        <v>0</v>
      </c>
      <c r="J209" s="14">
        <f>TRUNC(I209*D209,1)</f>
        <v>0</v>
      </c>
      <c r="K209" s="13">
        <f>TRUNC(E209+G209+I209,1)</f>
        <v>9735</v>
      </c>
      <c r="L209" s="14">
        <f>TRUNC(F209+H209+J209,1)</f>
        <v>9735</v>
      </c>
      <c r="M209" s="8" t="s">
        <v>730</v>
      </c>
      <c r="N209" s="2" t="s">
        <v>293</v>
      </c>
      <c r="O209" s="2" t="s">
        <v>731</v>
      </c>
      <c r="P209" s="2" t="s">
        <v>64</v>
      </c>
      <c r="Q209" s="2" t="s">
        <v>65</v>
      </c>
      <c r="R209" s="2" t="s">
        <v>65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732</v>
      </c>
      <c r="AX209" s="2" t="s">
        <v>52</v>
      </c>
      <c r="AY209" s="2" t="s">
        <v>52</v>
      </c>
    </row>
    <row r="210" spans="1:51" ht="30" customHeight="1" x14ac:dyDescent="0.3">
      <c r="A210" s="8" t="s">
        <v>426</v>
      </c>
      <c r="B210" s="8" t="s">
        <v>52</v>
      </c>
      <c r="C210" s="8" t="s">
        <v>52</v>
      </c>
      <c r="D210" s="9"/>
      <c r="E210" s="13"/>
      <c r="F210" s="14">
        <f>TRUNC(SUMIF(N208:N209, N207, F208:F209),0)</f>
        <v>2733</v>
      </c>
      <c r="G210" s="13"/>
      <c r="H210" s="14">
        <f>TRUNC(SUMIF(N208:N209, N207, H208:H209),0)</f>
        <v>9735</v>
      </c>
      <c r="I210" s="13"/>
      <c r="J210" s="14">
        <f>TRUNC(SUMIF(N208:N209, N207, J208:J209),0)</f>
        <v>0</v>
      </c>
      <c r="K210" s="13"/>
      <c r="L210" s="14">
        <f>F210+H210+J210</f>
        <v>12468</v>
      </c>
      <c r="M210" s="8" t="s">
        <v>52</v>
      </c>
      <c r="N210" s="2" t="s">
        <v>95</v>
      </c>
      <c r="O210" s="2" t="s">
        <v>95</v>
      </c>
      <c r="P210" s="2" t="s">
        <v>52</v>
      </c>
      <c r="Q210" s="2" t="s">
        <v>52</v>
      </c>
      <c r="R210" s="2" t="s">
        <v>52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52</v>
      </c>
      <c r="AX210" s="2" t="s">
        <v>52</v>
      </c>
      <c r="AY210" s="2" t="s">
        <v>52</v>
      </c>
    </row>
    <row r="211" spans="1:51" ht="30" customHeight="1" x14ac:dyDescent="0.3">
      <c r="A211" s="9"/>
      <c r="B211" s="9"/>
      <c r="C211" s="9"/>
      <c r="D211" s="9"/>
      <c r="E211" s="13"/>
      <c r="F211" s="14"/>
      <c r="G211" s="13"/>
      <c r="H211" s="14"/>
      <c r="I211" s="13"/>
      <c r="J211" s="14"/>
      <c r="K211" s="13"/>
      <c r="L211" s="14"/>
      <c r="M211" s="9"/>
    </row>
    <row r="212" spans="1:51" ht="30" customHeight="1" x14ac:dyDescent="0.3">
      <c r="A212" s="26" t="s">
        <v>733</v>
      </c>
      <c r="B212" s="26"/>
      <c r="C212" s="26"/>
      <c r="D212" s="26"/>
      <c r="E212" s="27"/>
      <c r="F212" s="28"/>
      <c r="G212" s="27"/>
      <c r="H212" s="28"/>
      <c r="I212" s="27"/>
      <c r="J212" s="28"/>
      <c r="K212" s="27"/>
      <c r="L212" s="28"/>
      <c r="M212" s="26"/>
      <c r="N212" s="1" t="s">
        <v>298</v>
      </c>
    </row>
    <row r="213" spans="1:51" ht="30" customHeight="1" x14ac:dyDescent="0.3">
      <c r="A213" s="8" t="s">
        <v>723</v>
      </c>
      <c r="B213" s="8" t="s">
        <v>724</v>
      </c>
      <c r="C213" s="8" t="s">
        <v>77</v>
      </c>
      <c r="D213" s="9">
        <v>1</v>
      </c>
      <c r="E213" s="13">
        <f>일위대가목록!E74</f>
        <v>2733</v>
      </c>
      <c r="F213" s="14">
        <f>TRUNC(E213*D213,1)</f>
        <v>2733</v>
      </c>
      <c r="G213" s="13">
        <f>일위대가목록!F74</f>
        <v>0</v>
      </c>
      <c r="H213" s="14">
        <f>TRUNC(G213*D213,1)</f>
        <v>0</v>
      </c>
      <c r="I213" s="13">
        <f>일위대가목록!G74</f>
        <v>0</v>
      </c>
      <c r="J213" s="14">
        <f>TRUNC(I213*D213,1)</f>
        <v>0</v>
      </c>
      <c r="K213" s="13">
        <f t="shared" ref="K213:L216" si="34">TRUNC(E213+G213+I213,1)</f>
        <v>2733</v>
      </c>
      <c r="L213" s="14">
        <f t="shared" si="34"/>
        <v>2733</v>
      </c>
      <c r="M213" s="8" t="s">
        <v>725</v>
      </c>
      <c r="N213" s="2" t="s">
        <v>298</v>
      </c>
      <c r="O213" s="2" t="s">
        <v>726</v>
      </c>
      <c r="P213" s="2" t="s">
        <v>64</v>
      </c>
      <c r="Q213" s="2" t="s">
        <v>65</v>
      </c>
      <c r="R213" s="2" t="s">
        <v>65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52</v>
      </c>
      <c r="AW213" s="2" t="s">
        <v>734</v>
      </c>
      <c r="AX213" s="2" t="s">
        <v>52</v>
      </c>
      <c r="AY213" s="2" t="s">
        <v>52</v>
      </c>
    </row>
    <row r="214" spans="1:51" ht="30" customHeight="1" x14ac:dyDescent="0.3">
      <c r="A214" s="8" t="s">
        <v>728</v>
      </c>
      <c r="B214" s="8" t="s">
        <v>729</v>
      </c>
      <c r="C214" s="8" t="s">
        <v>77</v>
      </c>
      <c r="D214" s="9">
        <v>1</v>
      </c>
      <c r="E214" s="13">
        <f>일위대가목록!E75</f>
        <v>0</v>
      </c>
      <c r="F214" s="14">
        <f>TRUNC(E214*D214,1)</f>
        <v>0</v>
      </c>
      <c r="G214" s="13">
        <f>일위대가목록!F75</f>
        <v>9735</v>
      </c>
      <c r="H214" s="14">
        <f>TRUNC(G214*D214,1)</f>
        <v>9735</v>
      </c>
      <c r="I214" s="13">
        <f>일위대가목록!G75</f>
        <v>0</v>
      </c>
      <c r="J214" s="14">
        <f>TRUNC(I214*D214,1)</f>
        <v>0</v>
      </c>
      <c r="K214" s="13">
        <f t="shared" si="34"/>
        <v>9735</v>
      </c>
      <c r="L214" s="14">
        <f t="shared" si="34"/>
        <v>9735</v>
      </c>
      <c r="M214" s="8" t="s">
        <v>730</v>
      </c>
      <c r="N214" s="2" t="s">
        <v>298</v>
      </c>
      <c r="O214" s="2" t="s">
        <v>731</v>
      </c>
      <c r="P214" s="2" t="s">
        <v>64</v>
      </c>
      <c r="Q214" s="2" t="s">
        <v>65</v>
      </c>
      <c r="R214" s="2" t="s">
        <v>65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52</v>
      </c>
      <c r="AW214" s="2" t="s">
        <v>735</v>
      </c>
      <c r="AX214" s="2" t="s">
        <v>52</v>
      </c>
      <c r="AY214" s="2" t="s">
        <v>52</v>
      </c>
    </row>
    <row r="215" spans="1:51" ht="30" customHeight="1" x14ac:dyDescent="0.3">
      <c r="A215" s="8" t="s">
        <v>736</v>
      </c>
      <c r="B215" s="8" t="s">
        <v>737</v>
      </c>
      <c r="C215" s="8" t="s">
        <v>77</v>
      </c>
      <c r="D215" s="9">
        <v>0.5</v>
      </c>
      <c r="E215" s="13">
        <f>일위대가목록!E76</f>
        <v>0</v>
      </c>
      <c r="F215" s="14">
        <f>TRUNC(E215*D215,1)</f>
        <v>0</v>
      </c>
      <c r="G215" s="13">
        <f>일위대가목록!F76</f>
        <v>12307</v>
      </c>
      <c r="H215" s="14">
        <f>TRUNC(G215*D215,1)</f>
        <v>6153.5</v>
      </c>
      <c r="I215" s="13">
        <f>일위대가목록!G76</f>
        <v>0</v>
      </c>
      <c r="J215" s="14">
        <f>TRUNC(I215*D215,1)</f>
        <v>0</v>
      </c>
      <c r="K215" s="13">
        <f t="shared" si="34"/>
        <v>12307</v>
      </c>
      <c r="L215" s="14">
        <f t="shared" si="34"/>
        <v>6153.5</v>
      </c>
      <c r="M215" s="8" t="s">
        <v>738</v>
      </c>
      <c r="N215" s="2" t="s">
        <v>298</v>
      </c>
      <c r="O215" s="2" t="s">
        <v>739</v>
      </c>
      <c r="P215" s="2" t="s">
        <v>64</v>
      </c>
      <c r="Q215" s="2" t="s">
        <v>65</v>
      </c>
      <c r="R215" s="2" t="s">
        <v>65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740</v>
      </c>
      <c r="AX215" s="2" t="s">
        <v>52</v>
      </c>
      <c r="AY215" s="2" t="s">
        <v>52</v>
      </c>
    </row>
    <row r="216" spans="1:51" ht="30" customHeight="1" x14ac:dyDescent="0.3">
      <c r="A216" s="8" t="s">
        <v>736</v>
      </c>
      <c r="B216" s="8" t="s">
        <v>741</v>
      </c>
      <c r="C216" s="8" t="s">
        <v>77</v>
      </c>
      <c r="D216" s="9">
        <v>0.3</v>
      </c>
      <c r="E216" s="13">
        <f>일위대가목록!E77</f>
        <v>0</v>
      </c>
      <c r="F216" s="14">
        <f>TRUNC(E216*D216,1)</f>
        <v>0</v>
      </c>
      <c r="G216" s="13">
        <f>일위대가목록!F77</f>
        <v>24614</v>
      </c>
      <c r="H216" s="14">
        <f>TRUNC(G216*D216,1)</f>
        <v>7384.2</v>
      </c>
      <c r="I216" s="13">
        <f>일위대가목록!G77</f>
        <v>0</v>
      </c>
      <c r="J216" s="14">
        <f>TRUNC(I216*D216,1)</f>
        <v>0</v>
      </c>
      <c r="K216" s="13">
        <f t="shared" si="34"/>
        <v>24614</v>
      </c>
      <c r="L216" s="14">
        <f t="shared" si="34"/>
        <v>7384.2</v>
      </c>
      <c r="M216" s="8" t="s">
        <v>742</v>
      </c>
      <c r="N216" s="2" t="s">
        <v>298</v>
      </c>
      <c r="O216" s="2" t="s">
        <v>743</v>
      </c>
      <c r="P216" s="2" t="s">
        <v>64</v>
      </c>
      <c r="Q216" s="2" t="s">
        <v>65</v>
      </c>
      <c r="R216" s="2" t="s">
        <v>65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52</v>
      </c>
      <c r="AW216" s="2" t="s">
        <v>744</v>
      </c>
      <c r="AX216" s="2" t="s">
        <v>52</v>
      </c>
      <c r="AY216" s="2" t="s">
        <v>52</v>
      </c>
    </row>
    <row r="217" spans="1:51" ht="30" customHeight="1" x14ac:dyDescent="0.3">
      <c r="A217" s="8" t="s">
        <v>426</v>
      </c>
      <c r="B217" s="8" t="s">
        <v>52</v>
      </c>
      <c r="C217" s="8" t="s">
        <v>52</v>
      </c>
      <c r="D217" s="9"/>
      <c r="E217" s="13"/>
      <c r="F217" s="14">
        <f>TRUNC(SUMIF(N213:N216, N212, F213:F216),0)</f>
        <v>2733</v>
      </c>
      <c r="G217" s="13"/>
      <c r="H217" s="14">
        <f>TRUNC(SUMIF(N213:N216, N212, H213:H216),0)</f>
        <v>23272</v>
      </c>
      <c r="I217" s="13"/>
      <c r="J217" s="14">
        <f>TRUNC(SUMIF(N213:N216, N212, J213:J216),0)</f>
        <v>0</v>
      </c>
      <c r="K217" s="13"/>
      <c r="L217" s="14">
        <f>F217+H217+J217</f>
        <v>26005</v>
      </c>
      <c r="M217" s="8" t="s">
        <v>52</v>
      </c>
      <c r="N217" s="2" t="s">
        <v>95</v>
      </c>
      <c r="O217" s="2" t="s">
        <v>95</v>
      </c>
      <c r="P217" s="2" t="s">
        <v>52</v>
      </c>
      <c r="Q217" s="2" t="s">
        <v>52</v>
      </c>
      <c r="R217" s="2" t="s">
        <v>52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52</v>
      </c>
      <c r="AX217" s="2" t="s">
        <v>52</v>
      </c>
      <c r="AY217" s="2" t="s">
        <v>52</v>
      </c>
    </row>
    <row r="218" spans="1:51" ht="30" customHeight="1" x14ac:dyDescent="0.3">
      <c r="A218" s="9"/>
      <c r="B218" s="9"/>
      <c r="C218" s="9"/>
      <c r="D218" s="9"/>
      <c r="E218" s="13"/>
      <c r="F218" s="14"/>
      <c r="G218" s="13"/>
      <c r="H218" s="14"/>
      <c r="I218" s="13"/>
      <c r="J218" s="14"/>
      <c r="K218" s="13"/>
      <c r="L218" s="14"/>
      <c r="M218" s="9"/>
    </row>
    <row r="219" spans="1:51" ht="30" customHeight="1" x14ac:dyDescent="0.3">
      <c r="A219" s="26" t="s">
        <v>745</v>
      </c>
      <c r="B219" s="26"/>
      <c r="C219" s="26"/>
      <c r="D219" s="26"/>
      <c r="E219" s="27"/>
      <c r="F219" s="28"/>
      <c r="G219" s="27"/>
      <c r="H219" s="28"/>
      <c r="I219" s="27"/>
      <c r="J219" s="28"/>
      <c r="K219" s="27"/>
      <c r="L219" s="28"/>
      <c r="M219" s="26"/>
      <c r="N219" s="1" t="s">
        <v>310</v>
      </c>
    </row>
    <row r="220" spans="1:51" ht="30" customHeight="1" x14ac:dyDescent="0.3">
      <c r="A220" s="8" t="s">
        <v>746</v>
      </c>
      <c r="B220" s="8" t="s">
        <v>747</v>
      </c>
      <c r="C220" s="8" t="s">
        <v>77</v>
      </c>
      <c r="D220" s="9">
        <v>1</v>
      </c>
      <c r="E220" s="13">
        <f>일위대가목록!E78</f>
        <v>386</v>
      </c>
      <c r="F220" s="14">
        <f>TRUNC(E220*D220,1)</f>
        <v>386</v>
      </c>
      <c r="G220" s="13">
        <f>일위대가목록!F78</f>
        <v>12175</v>
      </c>
      <c r="H220" s="14">
        <f>TRUNC(G220*D220,1)</f>
        <v>12175</v>
      </c>
      <c r="I220" s="13">
        <f>일위대가목록!G78</f>
        <v>2459</v>
      </c>
      <c r="J220" s="14">
        <f>TRUNC(I220*D220,1)</f>
        <v>2459</v>
      </c>
      <c r="K220" s="13">
        <f>TRUNC(E220+G220+I220,1)</f>
        <v>15020</v>
      </c>
      <c r="L220" s="14">
        <f>TRUNC(F220+H220+J220,1)</f>
        <v>15020</v>
      </c>
      <c r="M220" s="8" t="s">
        <v>748</v>
      </c>
      <c r="N220" s="2" t="s">
        <v>52</v>
      </c>
      <c r="O220" s="2" t="s">
        <v>749</v>
      </c>
      <c r="P220" s="2" t="s">
        <v>64</v>
      </c>
      <c r="Q220" s="2" t="s">
        <v>65</v>
      </c>
      <c r="R220" s="2" t="s">
        <v>65</v>
      </c>
      <c r="S220" s="3"/>
      <c r="T220" s="3"/>
      <c r="U220" s="3"/>
      <c r="V220" s="3">
        <v>1</v>
      </c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750</v>
      </c>
      <c r="AX220" s="2" t="s">
        <v>52</v>
      </c>
      <c r="AY220" s="2" t="s">
        <v>751</v>
      </c>
    </row>
    <row r="221" spans="1:51" ht="30" customHeight="1" x14ac:dyDescent="0.3">
      <c r="A221" s="8" t="s">
        <v>752</v>
      </c>
      <c r="B221" s="8" t="s">
        <v>753</v>
      </c>
      <c r="C221" s="8" t="s">
        <v>352</v>
      </c>
      <c r="D221" s="9">
        <v>1</v>
      </c>
      <c r="E221" s="13">
        <v>0</v>
      </c>
      <c r="F221" s="14">
        <f>TRUNC(E221*D221,1)</f>
        <v>0</v>
      </c>
      <c r="G221" s="13">
        <f>TRUNC(SUMIF(V220:V221, RIGHTB(O221, 1), H220:H221)*U221, 2)</f>
        <v>9740</v>
      </c>
      <c r="H221" s="14">
        <f>TRUNC(G221*D221,1)</f>
        <v>9740</v>
      </c>
      <c r="I221" s="13">
        <v>0</v>
      </c>
      <c r="J221" s="14">
        <f>TRUNC(I221*D221,1)</f>
        <v>0</v>
      </c>
      <c r="K221" s="13">
        <f>TRUNC(E221+G221+I221,1)</f>
        <v>9740</v>
      </c>
      <c r="L221" s="14">
        <f>TRUNC(F221+H221+J221,1)</f>
        <v>9740</v>
      </c>
      <c r="M221" s="8" t="s">
        <v>52</v>
      </c>
      <c r="N221" s="2" t="s">
        <v>310</v>
      </c>
      <c r="O221" s="2" t="s">
        <v>376</v>
      </c>
      <c r="P221" s="2" t="s">
        <v>65</v>
      </c>
      <c r="Q221" s="2" t="s">
        <v>65</v>
      </c>
      <c r="R221" s="2" t="s">
        <v>65</v>
      </c>
      <c r="S221" s="3">
        <v>1</v>
      </c>
      <c r="T221" s="3">
        <v>1</v>
      </c>
      <c r="U221" s="3">
        <v>0.8</v>
      </c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754</v>
      </c>
      <c r="AX221" s="2" t="s">
        <v>52</v>
      </c>
      <c r="AY221" s="2" t="s">
        <v>52</v>
      </c>
    </row>
    <row r="222" spans="1:51" ht="30" customHeight="1" x14ac:dyDescent="0.3">
      <c r="A222" s="8" t="s">
        <v>426</v>
      </c>
      <c r="B222" s="8" t="s">
        <v>52</v>
      </c>
      <c r="C222" s="8" t="s">
        <v>52</v>
      </c>
      <c r="D222" s="9"/>
      <c r="E222" s="13"/>
      <c r="F222" s="14">
        <f>TRUNC(SUMIF(N220:N221, N219, F220:F221),0)</f>
        <v>0</v>
      </c>
      <c r="G222" s="13"/>
      <c r="H222" s="14">
        <f>TRUNC(SUMIF(N220:N221, N219, H220:H221),0)</f>
        <v>9740</v>
      </c>
      <c r="I222" s="13"/>
      <c r="J222" s="14">
        <f>TRUNC(SUMIF(N220:N221, N219, J220:J221),0)</f>
        <v>0</v>
      </c>
      <c r="K222" s="13"/>
      <c r="L222" s="14">
        <f>F222+H222+J222</f>
        <v>9740</v>
      </c>
      <c r="M222" s="8" t="s">
        <v>52</v>
      </c>
      <c r="N222" s="2" t="s">
        <v>95</v>
      </c>
      <c r="O222" s="2" t="s">
        <v>95</v>
      </c>
      <c r="P222" s="2" t="s">
        <v>52</v>
      </c>
      <c r="Q222" s="2" t="s">
        <v>52</v>
      </c>
      <c r="R222" s="2" t="s">
        <v>52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52</v>
      </c>
      <c r="AW222" s="2" t="s">
        <v>52</v>
      </c>
      <c r="AX222" s="2" t="s">
        <v>52</v>
      </c>
      <c r="AY222" s="2" t="s">
        <v>52</v>
      </c>
    </row>
    <row r="223" spans="1:51" ht="30" customHeight="1" x14ac:dyDescent="0.3">
      <c r="A223" s="9"/>
      <c r="B223" s="9"/>
      <c r="C223" s="9"/>
      <c r="D223" s="9"/>
      <c r="E223" s="13"/>
      <c r="F223" s="14"/>
      <c r="G223" s="13"/>
      <c r="H223" s="14"/>
      <c r="I223" s="13"/>
      <c r="J223" s="14"/>
      <c r="K223" s="13"/>
      <c r="L223" s="14"/>
      <c r="M223" s="9"/>
    </row>
    <row r="224" spans="1:51" ht="30" customHeight="1" x14ac:dyDescent="0.3">
      <c r="A224" s="26" t="s">
        <v>755</v>
      </c>
      <c r="B224" s="26"/>
      <c r="C224" s="26"/>
      <c r="D224" s="26"/>
      <c r="E224" s="27"/>
      <c r="F224" s="28"/>
      <c r="G224" s="27"/>
      <c r="H224" s="28"/>
      <c r="I224" s="27"/>
      <c r="J224" s="28"/>
      <c r="K224" s="27"/>
      <c r="L224" s="28"/>
      <c r="M224" s="26"/>
      <c r="N224" s="1" t="s">
        <v>316</v>
      </c>
    </row>
    <row r="225" spans="1:51" ht="30" customHeight="1" x14ac:dyDescent="0.3">
      <c r="A225" s="8" t="s">
        <v>756</v>
      </c>
      <c r="B225" s="8" t="s">
        <v>473</v>
      </c>
      <c r="C225" s="8" t="s">
        <v>474</v>
      </c>
      <c r="D225" s="9">
        <v>0.2</v>
      </c>
      <c r="E225" s="13">
        <f>단가대비표!O83</f>
        <v>0</v>
      </c>
      <c r="F225" s="14">
        <f>TRUNC(E225*D225,1)</f>
        <v>0</v>
      </c>
      <c r="G225" s="13">
        <f>단가대비표!P83</f>
        <v>156492</v>
      </c>
      <c r="H225" s="14">
        <f>TRUNC(G225*D225,1)</f>
        <v>31298.400000000001</v>
      </c>
      <c r="I225" s="13">
        <f>단가대비표!V83</f>
        <v>0</v>
      </c>
      <c r="J225" s="14">
        <f>TRUNC(I225*D225,1)</f>
        <v>0</v>
      </c>
      <c r="K225" s="13">
        <f>TRUNC(E225+G225+I225,1)</f>
        <v>156492</v>
      </c>
      <c r="L225" s="14">
        <f>TRUNC(F225+H225+J225,1)</f>
        <v>31298.400000000001</v>
      </c>
      <c r="M225" s="8" t="s">
        <v>52</v>
      </c>
      <c r="N225" s="2" t="s">
        <v>316</v>
      </c>
      <c r="O225" s="2" t="s">
        <v>757</v>
      </c>
      <c r="P225" s="2" t="s">
        <v>65</v>
      </c>
      <c r="Q225" s="2" t="s">
        <v>65</v>
      </c>
      <c r="R225" s="2" t="s">
        <v>64</v>
      </c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758</v>
      </c>
      <c r="AX225" s="2" t="s">
        <v>52</v>
      </c>
      <c r="AY225" s="2" t="s">
        <v>52</v>
      </c>
    </row>
    <row r="226" spans="1:51" ht="30" customHeight="1" x14ac:dyDescent="0.3">
      <c r="A226" s="8" t="s">
        <v>472</v>
      </c>
      <c r="B226" s="8" t="s">
        <v>473</v>
      </c>
      <c r="C226" s="8" t="s">
        <v>474</v>
      </c>
      <c r="D226" s="9">
        <v>0.2</v>
      </c>
      <c r="E226" s="13">
        <f>단가대비표!O79</f>
        <v>0</v>
      </c>
      <c r="F226" s="14">
        <f>TRUNC(E226*D226,1)</f>
        <v>0</v>
      </c>
      <c r="G226" s="13">
        <f>단가대비표!P79</f>
        <v>102628</v>
      </c>
      <c r="H226" s="14">
        <f>TRUNC(G226*D226,1)</f>
        <v>20525.599999999999</v>
      </c>
      <c r="I226" s="13">
        <f>단가대비표!V79</f>
        <v>0</v>
      </c>
      <c r="J226" s="14">
        <f>TRUNC(I226*D226,1)</f>
        <v>0</v>
      </c>
      <c r="K226" s="13">
        <f>TRUNC(E226+G226+I226,1)</f>
        <v>102628</v>
      </c>
      <c r="L226" s="14">
        <f>TRUNC(F226+H226+J226,1)</f>
        <v>20525.599999999999</v>
      </c>
      <c r="M226" s="8" t="s">
        <v>52</v>
      </c>
      <c r="N226" s="2" t="s">
        <v>316</v>
      </c>
      <c r="O226" s="2" t="s">
        <v>475</v>
      </c>
      <c r="P226" s="2" t="s">
        <v>65</v>
      </c>
      <c r="Q226" s="2" t="s">
        <v>65</v>
      </c>
      <c r="R226" s="2" t="s">
        <v>64</v>
      </c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759</v>
      </c>
      <c r="AX226" s="2" t="s">
        <v>52</v>
      </c>
      <c r="AY226" s="2" t="s">
        <v>52</v>
      </c>
    </row>
    <row r="227" spans="1:51" ht="30" customHeight="1" x14ac:dyDescent="0.3">
      <c r="A227" s="8" t="s">
        <v>426</v>
      </c>
      <c r="B227" s="8" t="s">
        <v>52</v>
      </c>
      <c r="C227" s="8" t="s">
        <v>52</v>
      </c>
      <c r="D227" s="9"/>
      <c r="E227" s="13"/>
      <c r="F227" s="14">
        <f>TRUNC(SUMIF(N225:N226, N224, F225:F226),0)</f>
        <v>0</v>
      </c>
      <c r="G227" s="13"/>
      <c r="H227" s="14">
        <f>TRUNC(SUMIF(N225:N226, N224, H225:H226),0)</f>
        <v>51824</v>
      </c>
      <c r="I227" s="13"/>
      <c r="J227" s="14">
        <f>TRUNC(SUMIF(N225:N226, N224, J225:J226),0)</f>
        <v>0</v>
      </c>
      <c r="K227" s="13"/>
      <c r="L227" s="14">
        <f>F227+H227+J227</f>
        <v>51824</v>
      </c>
      <c r="M227" s="8" t="s">
        <v>52</v>
      </c>
      <c r="N227" s="2" t="s">
        <v>95</v>
      </c>
      <c r="O227" s="2" t="s">
        <v>95</v>
      </c>
      <c r="P227" s="2" t="s">
        <v>52</v>
      </c>
      <c r="Q227" s="2" t="s">
        <v>52</v>
      </c>
      <c r="R227" s="2" t="s">
        <v>52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52</v>
      </c>
      <c r="AX227" s="2" t="s">
        <v>52</v>
      </c>
      <c r="AY227" s="2" t="s">
        <v>52</v>
      </c>
    </row>
    <row r="228" spans="1:51" ht="30" customHeight="1" x14ac:dyDescent="0.3">
      <c r="A228" s="9"/>
      <c r="B228" s="9"/>
      <c r="C228" s="9"/>
      <c r="D228" s="9"/>
      <c r="E228" s="13"/>
      <c r="F228" s="14"/>
      <c r="G228" s="13"/>
      <c r="H228" s="14"/>
      <c r="I228" s="13"/>
      <c r="J228" s="14"/>
      <c r="K228" s="13"/>
      <c r="L228" s="14"/>
      <c r="M228" s="9"/>
    </row>
    <row r="229" spans="1:51" ht="30" customHeight="1" x14ac:dyDescent="0.3">
      <c r="A229" s="26" t="s">
        <v>760</v>
      </c>
      <c r="B229" s="26"/>
      <c r="C229" s="26"/>
      <c r="D229" s="26"/>
      <c r="E229" s="27"/>
      <c r="F229" s="28"/>
      <c r="G229" s="27"/>
      <c r="H229" s="28"/>
      <c r="I229" s="27"/>
      <c r="J229" s="28"/>
      <c r="K229" s="27"/>
      <c r="L229" s="28"/>
      <c r="M229" s="26"/>
      <c r="N229" s="1" t="s">
        <v>320</v>
      </c>
    </row>
    <row r="230" spans="1:51" ht="30" customHeight="1" x14ac:dyDescent="0.3">
      <c r="A230" s="8" t="s">
        <v>761</v>
      </c>
      <c r="B230" s="8" t="s">
        <v>762</v>
      </c>
      <c r="C230" s="8" t="s">
        <v>110</v>
      </c>
      <c r="D230" s="9">
        <v>1</v>
      </c>
      <c r="E230" s="13">
        <f>일위대가목록!E80</f>
        <v>1531</v>
      </c>
      <c r="F230" s="14">
        <f>TRUNC(E230*D230,1)</f>
        <v>1531</v>
      </c>
      <c r="G230" s="13">
        <f>일위대가목록!F80</f>
        <v>153109</v>
      </c>
      <c r="H230" s="14">
        <f>TRUNC(G230*D230,1)</f>
        <v>153109</v>
      </c>
      <c r="I230" s="13">
        <f>일위대가목록!G80</f>
        <v>1258</v>
      </c>
      <c r="J230" s="14">
        <f>TRUNC(I230*D230,1)</f>
        <v>1258</v>
      </c>
      <c r="K230" s="13">
        <f>TRUNC(E230+G230+I230,1)</f>
        <v>155898</v>
      </c>
      <c r="L230" s="14">
        <f>TRUNC(F230+H230+J230,1)</f>
        <v>155898</v>
      </c>
      <c r="M230" s="8" t="s">
        <v>763</v>
      </c>
      <c r="N230" s="2" t="s">
        <v>320</v>
      </c>
      <c r="O230" s="2" t="s">
        <v>764</v>
      </c>
      <c r="P230" s="2" t="s">
        <v>64</v>
      </c>
      <c r="Q230" s="2" t="s">
        <v>65</v>
      </c>
      <c r="R230" s="2" t="s">
        <v>65</v>
      </c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52</v>
      </c>
      <c r="AW230" s="2" t="s">
        <v>765</v>
      </c>
      <c r="AX230" s="2" t="s">
        <v>52</v>
      </c>
      <c r="AY230" s="2" t="s">
        <v>52</v>
      </c>
    </row>
    <row r="231" spans="1:51" ht="30" customHeight="1" x14ac:dyDescent="0.3">
      <c r="A231" s="8" t="s">
        <v>426</v>
      </c>
      <c r="B231" s="8" t="s">
        <v>52</v>
      </c>
      <c r="C231" s="8" t="s">
        <v>52</v>
      </c>
      <c r="D231" s="9"/>
      <c r="E231" s="13"/>
      <c r="F231" s="14">
        <f>TRUNC(SUMIF(N230:N230, N229, F230:F230),0)</f>
        <v>1531</v>
      </c>
      <c r="G231" s="13"/>
      <c r="H231" s="14">
        <f>TRUNC(SUMIF(N230:N230, N229, H230:H230),0)</f>
        <v>153109</v>
      </c>
      <c r="I231" s="13"/>
      <c r="J231" s="14">
        <f>TRUNC(SUMIF(N230:N230, N229, J230:J230),0)</f>
        <v>1258</v>
      </c>
      <c r="K231" s="13"/>
      <c r="L231" s="14">
        <f>F231+H231+J231</f>
        <v>155898</v>
      </c>
      <c r="M231" s="8" t="s">
        <v>52</v>
      </c>
      <c r="N231" s="2" t="s">
        <v>95</v>
      </c>
      <c r="O231" s="2" t="s">
        <v>95</v>
      </c>
      <c r="P231" s="2" t="s">
        <v>52</v>
      </c>
      <c r="Q231" s="2" t="s">
        <v>52</v>
      </c>
      <c r="R231" s="2" t="s">
        <v>52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52</v>
      </c>
      <c r="AW231" s="2" t="s">
        <v>52</v>
      </c>
      <c r="AX231" s="2" t="s">
        <v>52</v>
      </c>
      <c r="AY231" s="2" t="s">
        <v>52</v>
      </c>
    </row>
    <row r="232" spans="1:51" ht="30" customHeight="1" x14ac:dyDescent="0.3">
      <c r="A232" s="9"/>
      <c r="B232" s="9"/>
      <c r="C232" s="9"/>
      <c r="D232" s="9"/>
      <c r="E232" s="13"/>
      <c r="F232" s="14"/>
      <c r="G232" s="13"/>
      <c r="H232" s="14"/>
      <c r="I232" s="13"/>
      <c r="J232" s="14"/>
      <c r="K232" s="13"/>
      <c r="L232" s="14"/>
      <c r="M232" s="9"/>
    </row>
    <row r="233" spans="1:51" ht="30" customHeight="1" x14ac:dyDescent="0.3">
      <c r="A233" s="26" t="s">
        <v>766</v>
      </c>
      <c r="B233" s="26"/>
      <c r="C233" s="26"/>
      <c r="D233" s="26"/>
      <c r="E233" s="27"/>
      <c r="F233" s="28"/>
      <c r="G233" s="27"/>
      <c r="H233" s="28"/>
      <c r="I233" s="27"/>
      <c r="J233" s="28"/>
      <c r="K233" s="27"/>
      <c r="L233" s="28"/>
      <c r="M233" s="26"/>
      <c r="N233" s="1" t="s">
        <v>325</v>
      </c>
    </row>
    <row r="234" spans="1:51" ht="30" customHeight="1" x14ac:dyDescent="0.3">
      <c r="A234" s="8" t="s">
        <v>767</v>
      </c>
      <c r="B234" s="8" t="s">
        <v>768</v>
      </c>
      <c r="C234" s="8" t="s">
        <v>143</v>
      </c>
      <c r="D234" s="9">
        <v>3.74</v>
      </c>
      <c r="E234" s="13">
        <f>일위대가목록!E82</f>
        <v>39</v>
      </c>
      <c r="F234" s="14">
        <f>TRUNC(E234*D234,1)</f>
        <v>145.80000000000001</v>
      </c>
      <c r="G234" s="13">
        <f>일위대가목록!F82</f>
        <v>1969</v>
      </c>
      <c r="H234" s="14">
        <f>TRUNC(G234*D234,1)</f>
        <v>7364</v>
      </c>
      <c r="I234" s="13">
        <f>일위대가목록!G82</f>
        <v>39</v>
      </c>
      <c r="J234" s="14">
        <f>TRUNC(I234*D234,1)</f>
        <v>145.80000000000001</v>
      </c>
      <c r="K234" s="13">
        <f>TRUNC(E234+G234+I234,1)</f>
        <v>2047</v>
      </c>
      <c r="L234" s="14">
        <f>TRUNC(F234+H234+J234,1)</f>
        <v>7655.6</v>
      </c>
      <c r="M234" s="8" t="s">
        <v>748</v>
      </c>
      <c r="N234" s="2" t="s">
        <v>52</v>
      </c>
      <c r="O234" s="2" t="s">
        <v>769</v>
      </c>
      <c r="P234" s="2" t="s">
        <v>64</v>
      </c>
      <c r="Q234" s="2" t="s">
        <v>65</v>
      </c>
      <c r="R234" s="2" t="s">
        <v>65</v>
      </c>
      <c r="S234" s="3"/>
      <c r="T234" s="3"/>
      <c r="U234" s="3"/>
      <c r="V234" s="3">
        <v>1</v>
      </c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770</v>
      </c>
      <c r="AX234" s="2" t="s">
        <v>52</v>
      </c>
      <c r="AY234" s="2" t="s">
        <v>751</v>
      </c>
    </row>
    <row r="235" spans="1:51" ht="30" customHeight="1" x14ac:dyDescent="0.3">
      <c r="A235" s="8" t="s">
        <v>752</v>
      </c>
      <c r="B235" s="8" t="s">
        <v>753</v>
      </c>
      <c r="C235" s="8" t="s">
        <v>352</v>
      </c>
      <c r="D235" s="9">
        <v>1</v>
      </c>
      <c r="E235" s="13">
        <v>0</v>
      </c>
      <c r="F235" s="14">
        <f>TRUNC(E235*D235,1)</f>
        <v>0</v>
      </c>
      <c r="G235" s="13">
        <f>TRUNC(SUMIF(V234:V235, RIGHTB(O235, 1), H234:H235)*U235, 2)</f>
        <v>5891.2</v>
      </c>
      <c r="H235" s="14">
        <f>TRUNC(G235*D235,1)</f>
        <v>5891.2</v>
      </c>
      <c r="I235" s="13">
        <v>0</v>
      </c>
      <c r="J235" s="14">
        <f>TRUNC(I235*D235,1)</f>
        <v>0</v>
      </c>
      <c r="K235" s="13">
        <f>TRUNC(E235+G235+I235,1)</f>
        <v>5891.2</v>
      </c>
      <c r="L235" s="14">
        <f>TRUNC(F235+H235+J235,1)</f>
        <v>5891.2</v>
      </c>
      <c r="M235" s="8" t="s">
        <v>52</v>
      </c>
      <c r="N235" s="2" t="s">
        <v>325</v>
      </c>
      <c r="O235" s="2" t="s">
        <v>376</v>
      </c>
      <c r="P235" s="2" t="s">
        <v>65</v>
      </c>
      <c r="Q235" s="2" t="s">
        <v>65</v>
      </c>
      <c r="R235" s="2" t="s">
        <v>65</v>
      </c>
      <c r="S235" s="3">
        <v>1</v>
      </c>
      <c r="T235" s="3">
        <v>1</v>
      </c>
      <c r="U235" s="3">
        <v>0.8</v>
      </c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771</v>
      </c>
      <c r="AX235" s="2" t="s">
        <v>52</v>
      </c>
      <c r="AY235" s="2" t="s">
        <v>52</v>
      </c>
    </row>
    <row r="236" spans="1:51" ht="30" customHeight="1" x14ac:dyDescent="0.3">
      <c r="A236" s="8" t="s">
        <v>426</v>
      </c>
      <c r="B236" s="8" t="s">
        <v>52</v>
      </c>
      <c r="C236" s="8" t="s">
        <v>52</v>
      </c>
      <c r="D236" s="9"/>
      <c r="E236" s="13"/>
      <c r="F236" s="14">
        <f>TRUNC(SUMIF(N234:N235, N233, F234:F235),0)</f>
        <v>0</v>
      </c>
      <c r="G236" s="13"/>
      <c r="H236" s="14">
        <f>TRUNC(SUMIF(N234:N235, N233, H234:H235),0)</f>
        <v>5891</v>
      </c>
      <c r="I236" s="13"/>
      <c r="J236" s="14">
        <f>TRUNC(SUMIF(N234:N235, N233, J234:J235),0)</f>
        <v>0</v>
      </c>
      <c r="K236" s="13"/>
      <c r="L236" s="14">
        <f>F236+H236+J236</f>
        <v>5891</v>
      </c>
      <c r="M236" s="8" t="s">
        <v>52</v>
      </c>
      <c r="N236" s="2" t="s">
        <v>95</v>
      </c>
      <c r="O236" s="2" t="s">
        <v>95</v>
      </c>
      <c r="P236" s="2" t="s">
        <v>52</v>
      </c>
      <c r="Q236" s="2" t="s">
        <v>52</v>
      </c>
      <c r="R236" s="2" t="s">
        <v>52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52</v>
      </c>
      <c r="AX236" s="2" t="s">
        <v>52</v>
      </c>
      <c r="AY236" s="2" t="s">
        <v>52</v>
      </c>
    </row>
    <row r="237" spans="1:51" ht="30" customHeight="1" x14ac:dyDescent="0.3">
      <c r="A237" s="9"/>
      <c r="B237" s="9"/>
      <c r="C237" s="9"/>
      <c r="D237" s="9"/>
      <c r="E237" s="13"/>
      <c r="F237" s="14"/>
      <c r="G237" s="13"/>
      <c r="H237" s="14"/>
      <c r="I237" s="13"/>
      <c r="J237" s="14"/>
      <c r="K237" s="13"/>
      <c r="L237" s="14"/>
      <c r="M237" s="9"/>
    </row>
    <row r="238" spans="1:51" ht="30" customHeight="1" x14ac:dyDescent="0.3">
      <c r="A238" s="26" t="s">
        <v>772</v>
      </c>
      <c r="B238" s="26"/>
      <c r="C238" s="26"/>
      <c r="D238" s="26"/>
      <c r="E238" s="27"/>
      <c r="F238" s="28"/>
      <c r="G238" s="27"/>
      <c r="H238" s="28"/>
      <c r="I238" s="27"/>
      <c r="J238" s="28"/>
      <c r="K238" s="27"/>
      <c r="L238" s="28"/>
      <c r="M238" s="26"/>
      <c r="N238" s="1" t="s">
        <v>330</v>
      </c>
    </row>
    <row r="239" spans="1:51" ht="30" customHeight="1" x14ac:dyDescent="0.3">
      <c r="A239" s="8" t="s">
        <v>773</v>
      </c>
      <c r="B239" s="8" t="s">
        <v>774</v>
      </c>
      <c r="C239" s="8" t="s">
        <v>105</v>
      </c>
      <c r="D239" s="9">
        <v>1.49E-2</v>
      </c>
      <c r="E239" s="13">
        <f>일위대가목록!E83</f>
        <v>1860</v>
      </c>
      <c r="F239" s="14">
        <f>TRUNC(E239*D239,1)</f>
        <v>27.7</v>
      </c>
      <c r="G239" s="13">
        <f>일위대가목록!F83</f>
        <v>468955</v>
      </c>
      <c r="H239" s="14">
        <f>TRUNC(G239*D239,1)</f>
        <v>6987.4</v>
      </c>
      <c r="I239" s="13">
        <f>일위대가목록!G83</f>
        <v>0</v>
      </c>
      <c r="J239" s="14">
        <f>TRUNC(I239*D239,1)</f>
        <v>0</v>
      </c>
      <c r="K239" s="13">
        <f>TRUNC(E239+G239+I239,1)</f>
        <v>470815</v>
      </c>
      <c r="L239" s="14">
        <f>TRUNC(F239+H239+J239,1)</f>
        <v>7015.1</v>
      </c>
      <c r="M239" s="8" t="s">
        <v>775</v>
      </c>
      <c r="N239" s="2" t="s">
        <v>330</v>
      </c>
      <c r="O239" s="2" t="s">
        <v>776</v>
      </c>
      <c r="P239" s="2" t="s">
        <v>64</v>
      </c>
      <c r="Q239" s="2" t="s">
        <v>65</v>
      </c>
      <c r="R239" s="2" t="s">
        <v>65</v>
      </c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777</v>
      </c>
      <c r="AX239" s="2" t="s">
        <v>52</v>
      </c>
      <c r="AY239" s="2" t="s">
        <v>52</v>
      </c>
    </row>
    <row r="240" spans="1:51" ht="30" customHeight="1" x14ac:dyDescent="0.3">
      <c r="A240" s="8" t="s">
        <v>773</v>
      </c>
      <c r="B240" s="8" t="s">
        <v>778</v>
      </c>
      <c r="C240" s="8" t="s">
        <v>105</v>
      </c>
      <c r="D240" s="9">
        <v>1.49E-2</v>
      </c>
      <c r="E240" s="13">
        <f>일위대가목록!E84</f>
        <v>0</v>
      </c>
      <c r="F240" s="14">
        <f>TRUNC(E240*D240,1)</f>
        <v>0</v>
      </c>
      <c r="G240" s="13">
        <f>일위대가목록!F84</f>
        <v>20525</v>
      </c>
      <c r="H240" s="14">
        <f>TRUNC(G240*D240,1)</f>
        <v>305.8</v>
      </c>
      <c r="I240" s="13">
        <f>일위대가목록!G84</f>
        <v>0</v>
      </c>
      <c r="J240" s="14">
        <f>TRUNC(I240*D240,1)</f>
        <v>0</v>
      </c>
      <c r="K240" s="13">
        <f>TRUNC(E240+G240+I240,1)</f>
        <v>20525</v>
      </c>
      <c r="L240" s="14">
        <f>TRUNC(F240+H240+J240,1)</f>
        <v>305.8</v>
      </c>
      <c r="M240" s="8" t="s">
        <v>779</v>
      </c>
      <c r="N240" s="2" t="s">
        <v>330</v>
      </c>
      <c r="O240" s="2" t="s">
        <v>780</v>
      </c>
      <c r="P240" s="2" t="s">
        <v>64</v>
      </c>
      <c r="Q240" s="2" t="s">
        <v>65</v>
      </c>
      <c r="R240" s="2" t="s">
        <v>65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781</v>
      </c>
      <c r="AX240" s="2" t="s">
        <v>52</v>
      </c>
      <c r="AY240" s="2" t="s">
        <v>52</v>
      </c>
    </row>
    <row r="241" spans="1:51" ht="30" customHeight="1" x14ac:dyDescent="0.3">
      <c r="A241" s="8" t="s">
        <v>426</v>
      </c>
      <c r="B241" s="8" t="s">
        <v>52</v>
      </c>
      <c r="C241" s="8" t="s">
        <v>52</v>
      </c>
      <c r="D241" s="9"/>
      <c r="E241" s="13"/>
      <c r="F241" s="14">
        <f>TRUNC(SUMIF(N239:N240, N238, F239:F240),0)</f>
        <v>27</v>
      </c>
      <c r="G241" s="13"/>
      <c r="H241" s="14">
        <f>TRUNC(SUMIF(N239:N240, N238, H239:H240),0)</f>
        <v>7293</v>
      </c>
      <c r="I241" s="13"/>
      <c r="J241" s="14">
        <f>TRUNC(SUMIF(N239:N240, N238, J239:J240),0)</f>
        <v>0</v>
      </c>
      <c r="K241" s="13"/>
      <c r="L241" s="14">
        <f>F241+H241+J241</f>
        <v>7320</v>
      </c>
      <c r="M241" s="8" t="s">
        <v>52</v>
      </c>
      <c r="N241" s="2" t="s">
        <v>95</v>
      </c>
      <c r="O241" s="2" t="s">
        <v>95</v>
      </c>
      <c r="P241" s="2" t="s">
        <v>52</v>
      </c>
      <c r="Q241" s="2" t="s">
        <v>52</v>
      </c>
      <c r="R241" s="2" t="s">
        <v>52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52</v>
      </c>
      <c r="AW241" s="2" t="s">
        <v>52</v>
      </c>
      <c r="AX241" s="2" t="s">
        <v>52</v>
      </c>
      <c r="AY241" s="2" t="s">
        <v>52</v>
      </c>
    </row>
    <row r="242" spans="1:51" ht="30" customHeight="1" x14ac:dyDescent="0.3">
      <c r="A242" s="9"/>
      <c r="B242" s="9"/>
      <c r="C242" s="9"/>
      <c r="D242" s="9"/>
      <c r="E242" s="13"/>
      <c r="F242" s="14"/>
      <c r="G242" s="13"/>
      <c r="H242" s="14"/>
      <c r="I242" s="13"/>
      <c r="J242" s="14"/>
      <c r="K242" s="13"/>
      <c r="L242" s="14"/>
      <c r="M242" s="9"/>
    </row>
    <row r="243" spans="1:51" ht="30" customHeight="1" x14ac:dyDescent="0.3">
      <c r="A243" s="26" t="s">
        <v>782</v>
      </c>
      <c r="B243" s="26"/>
      <c r="C243" s="26"/>
      <c r="D243" s="26"/>
      <c r="E243" s="27"/>
      <c r="F243" s="28"/>
      <c r="G243" s="27"/>
      <c r="H243" s="28"/>
      <c r="I243" s="27"/>
      <c r="J243" s="28"/>
      <c r="K243" s="27"/>
      <c r="L243" s="28"/>
      <c r="M243" s="26"/>
      <c r="N243" s="1" t="s">
        <v>424</v>
      </c>
    </row>
    <row r="244" spans="1:51" ht="30" customHeight="1" x14ac:dyDescent="0.3">
      <c r="A244" s="8" t="s">
        <v>525</v>
      </c>
      <c r="B244" s="8" t="s">
        <v>473</v>
      </c>
      <c r="C244" s="8" t="s">
        <v>474</v>
      </c>
      <c r="D244" s="9">
        <v>0.05</v>
      </c>
      <c r="E244" s="13">
        <f>단가대비표!O81</f>
        <v>0</v>
      </c>
      <c r="F244" s="14">
        <f>TRUNC(E244*D244,1)</f>
        <v>0</v>
      </c>
      <c r="G244" s="13">
        <f>단가대비표!P81</f>
        <v>180153</v>
      </c>
      <c r="H244" s="14">
        <f>TRUNC(G244*D244,1)</f>
        <v>9007.6</v>
      </c>
      <c r="I244" s="13">
        <f>단가대비표!V81</f>
        <v>0</v>
      </c>
      <c r="J244" s="14">
        <f>TRUNC(I244*D244,1)</f>
        <v>0</v>
      </c>
      <c r="K244" s="13">
        <f t="shared" ref="K244:L246" si="35">TRUNC(E244+G244+I244,1)</f>
        <v>180153</v>
      </c>
      <c r="L244" s="14">
        <f t="shared" si="35"/>
        <v>9007.6</v>
      </c>
      <c r="M244" s="8" t="s">
        <v>52</v>
      </c>
      <c r="N244" s="2" t="s">
        <v>424</v>
      </c>
      <c r="O244" s="2" t="s">
        <v>526</v>
      </c>
      <c r="P244" s="2" t="s">
        <v>65</v>
      </c>
      <c r="Q244" s="2" t="s">
        <v>65</v>
      </c>
      <c r="R244" s="2" t="s">
        <v>64</v>
      </c>
      <c r="S244" s="3"/>
      <c r="T244" s="3"/>
      <c r="U244" s="3"/>
      <c r="V244" s="3">
        <v>1</v>
      </c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52</v>
      </c>
      <c r="AW244" s="2" t="s">
        <v>783</v>
      </c>
      <c r="AX244" s="2" t="s">
        <v>52</v>
      </c>
      <c r="AY244" s="2" t="s">
        <v>52</v>
      </c>
    </row>
    <row r="245" spans="1:51" ht="30" customHeight="1" x14ac:dyDescent="0.3">
      <c r="A245" s="8" t="s">
        <v>472</v>
      </c>
      <c r="B245" s="8" t="s">
        <v>473</v>
      </c>
      <c r="C245" s="8" t="s">
        <v>474</v>
      </c>
      <c r="D245" s="9">
        <v>0.02</v>
      </c>
      <c r="E245" s="13">
        <f>단가대비표!O79</f>
        <v>0</v>
      </c>
      <c r="F245" s="14">
        <f>TRUNC(E245*D245,1)</f>
        <v>0</v>
      </c>
      <c r="G245" s="13">
        <f>단가대비표!P79</f>
        <v>102628</v>
      </c>
      <c r="H245" s="14">
        <f>TRUNC(G245*D245,1)</f>
        <v>2052.5</v>
      </c>
      <c r="I245" s="13">
        <f>단가대비표!V79</f>
        <v>0</v>
      </c>
      <c r="J245" s="14">
        <f>TRUNC(I245*D245,1)</f>
        <v>0</v>
      </c>
      <c r="K245" s="13">
        <f t="shared" si="35"/>
        <v>102628</v>
      </c>
      <c r="L245" s="14">
        <f t="shared" si="35"/>
        <v>2052.5</v>
      </c>
      <c r="M245" s="8" t="s">
        <v>52</v>
      </c>
      <c r="N245" s="2" t="s">
        <v>424</v>
      </c>
      <c r="O245" s="2" t="s">
        <v>475</v>
      </c>
      <c r="P245" s="2" t="s">
        <v>65</v>
      </c>
      <c r="Q245" s="2" t="s">
        <v>65</v>
      </c>
      <c r="R245" s="2" t="s">
        <v>64</v>
      </c>
      <c r="S245" s="3"/>
      <c r="T245" s="3"/>
      <c r="U245" s="3"/>
      <c r="V245" s="3">
        <v>1</v>
      </c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784</v>
      </c>
      <c r="AX245" s="2" t="s">
        <v>52</v>
      </c>
      <c r="AY245" s="2" t="s">
        <v>52</v>
      </c>
    </row>
    <row r="246" spans="1:51" ht="30" customHeight="1" x14ac:dyDescent="0.3">
      <c r="A246" s="8" t="s">
        <v>512</v>
      </c>
      <c r="B246" s="8" t="s">
        <v>513</v>
      </c>
      <c r="C246" s="8" t="s">
        <v>352</v>
      </c>
      <c r="D246" s="9">
        <v>1</v>
      </c>
      <c r="E246" s="13">
        <v>0</v>
      </c>
      <c r="F246" s="14">
        <f>TRUNC(E246*D246,1)</f>
        <v>0</v>
      </c>
      <c r="G246" s="13">
        <v>0</v>
      </c>
      <c r="H246" s="14">
        <f>TRUNC(G246*D246,1)</f>
        <v>0</v>
      </c>
      <c r="I246" s="13">
        <f>TRUNC(SUMIF(V244:V246, RIGHTB(O246, 1), H244:H246)*U246, 2)</f>
        <v>221.2</v>
      </c>
      <c r="J246" s="14">
        <f>TRUNC(I246*D246,1)</f>
        <v>221.2</v>
      </c>
      <c r="K246" s="13">
        <f t="shared" si="35"/>
        <v>221.2</v>
      </c>
      <c r="L246" s="14">
        <f t="shared" si="35"/>
        <v>221.2</v>
      </c>
      <c r="M246" s="8" t="s">
        <v>52</v>
      </c>
      <c r="N246" s="2" t="s">
        <v>424</v>
      </c>
      <c r="O246" s="2" t="s">
        <v>376</v>
      </c>
      <c r="P246" s="2" t="s">
        <v>65</v>
      </c>
      <c r="Q246" s="2" t="s">
        <v>65</v>
      </c>
      <c r="R246" s="2" t="s">
        <v>65</v>
      </c>
      <c r="S246" s="3">
        <v>1</v>
      </c>
      <c r="T246" s="3">
        <v>2</v>
      </c>
      <c r="U246" s="3">
        <v>0.02</v>
      </c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785</v>
      </c>
      <c r="AX246" s="2" t="s">
        <v>52</v>
      </c>
      <c r="AY246" s="2" t="s">
        <v>52</v>
      </c>
    </row>
    <row r="247" spans="1:51" ht="30" customHeight="1" x14ac:dyDescent="0.3">
      <c r="A247" s="8" t="s">
        <v>426</v>
      </c>
      <c r="B247" s="8" t="s">
        <v>52</v>
      </c>
      <c r="C247" s="8" t="s">
        <v>52</v>
      </c>
      <c r="D247" s="9"/>
      <c r="E247" s="13"/>
      <c r="F247" s="14">
        <f>TRUNC(SUMIF(N244:N246, N243, F244:F246),0)</f>
        <v>0</v>
      </c>
      <c r="G247" s="13"/>
      <c r="H247" s="14">
        <f>TRUNC(SUMIF(N244:N246, N243, H244:H246),0)</f>
        <v>11060</v>
      </c>
      <c r="I247" s="13"/>
      <c r="J247" s="14">
        <f>TRUNC(SUMIF(N244:N246, N243, J244:J246),0)</f>
        <v>221</v>
      </c>
      <c r="K247" s="13"/>
      <c r="L247" s="14">
        <f>F247+H247+J247</f>
        <v>11281</v>
      </c>
      <c r="M247" s="8" t="s">
        <v>52</v>
      </c>
      <c r="N247" s="2" t="s">
        <v>95</v>
      </c>
      <c r="O247" s="2" t="s">
        <v>95</v>
      </c>
      <c r="P247" s="2" t="s">
        <v>52</v>
      </c>
      <c r="Q247" s="2" t="s">
        <v>52</v>
      </c>
      <c r="R247" s="2" t="s">
        <v>52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52</v>
      </c>
      <c r="AX247" s="2" t="s">
        <v>52</v>
      </c>
      <c r="AY247" s="2" t="s">
        <v>52</v>
      </c>
    </row>
    <row r="248" spans="1:51" ht="30" customHeight="1" x14ac:dyDescent="0.3">
      <c r="A248" s="9"/>
      <c r="B248" s="9"/>
      <c r="C248" s="9"/>
      <c r="D248" s="9"/>
      <c r="E248" s="13"/>
      <c r="F248" s="14"/>
      <c r="G248" s="13"/>
      <c r="H248" s="14"/>
      <c r="I248" s="13"/>
      <c r="J248" s="14"/>
      <c r="K248" s="13"/>
      <c r="L248" s="14"/>
      <c r="M248" s="9"/>
    </row>
    <row r="249" spans="1:51" ht="30" customHeight="1" x14ac:dyDescent="0.3">
      <c r="A249" s="26" t="s">
        <v>786</v>
      </c>
      <c r="B249" s="26"/>
      <c r="C249" s="26"/>
      <c r="D249" s="26"/>
      <c r="E249" s="27"/>
      <c r="F249" s="28"/>
      <c r="G249" s="27"/>
      <c r="H249" s="28"/>
      <c r="I249" s="27"/>
      <c r="J249" s="28"/>
      <c r="K249" s="27"/>
      <c r="L249" s="28"/>
      <c r="M249" s="26"/>
      <c r="N249" s="1" t="s">
        <v>436</v>
      </c>
    </row>
    <row r="250" spans="1:51" ht="30" customHeight="1" x14ac:dyDescent="0.3">
      <c r="A250" s="8" t="s">
        <v>525</v>
      </c>
      <c r="B250" s="8" t="s">
        <v>473</v>
      </c>
      <c r="C250" s="8" t="s">
        <v>474</v>
      </c>
      <c r="D250" s="9">
        <v>0.06</v>
      </c>
      <c r="E250" s="13">
        <f>단가대비표!O81</f>
        <v>0</v>
      </c>
      <c r="F250" s="14">
        <f>TRUNC(E250*D250,1)</f>
        <v>0</v>
      </c>
      <c r="G250" s="13">
        <f>단가대비표!P81</f>
        <v>180153</v>
      </c>
      <c r="H250" s="14">
        <f>TRUNC(G250*D250,1)</f>
        <v>10809.1</v>
      </c>
      <c r="I250" s="13">
        <f>단가대비표!V81</f>
        <v>0</v>
      </c>
      <c r="J250" s="14">
        <f>TRUNC(I250*D250,1)</f>
        <v>0</v>
      </c>
      <c r="K250" s="13">
        <f t="shared" ref="K250:L252" si="36">TRUNC(E250+G250+I250,1)</f>
        <v>180153</v>
      </c>
      <c r="L250" s="14">
        <f t="shared" si="36"/>
        <v>10809.1</v>
      </c>
      <c r="M250" s="8" t="s">
        <v>52</v>
      </c>
      <c r="N250" s="2" t="s">
        <v>436</v>
      </c>
      <c r="O250" s="2" t="s">
        <v>526</v>
      </c>
      <c r="P250" s="2" t="s">
        <v>65</v>
      </c>
      <c r="Q250" s="2" t="s">
        <v>65</v>
      </c>
      <c r="R250" s="2" t="s">
        <v>64</v>
      </c>
      <c r="S250" s="3"/>
      <c r="T250" s="3"/>
      <c r="U250" s="3"/>
      <c r="V250" s="3">
        <v>1</v>
      </c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52</v>
      </c>
      <c r="AW250" s="2" t="s">
        <v>787</v>
      </c>
      <c r="AX250" s="2" t="s">
        <v>52</v>
      </c>
      <c r="AY250" s="2" t="s">
        <v>52</v>
      </c>
    </row>
    <row r="251" spans="1:51" ht="30" customHeight="1" x14ac:dyDescent="0.3">
      <c r="A251" s="8" t="s">
        <v>472</v>
      </c>
      <c r="B251" s="8" t="s">
        <v>473</v>
      </c>
      <c r="C251" s="8" t="s">
        <v>474</v>
      </c>
      <c r="D251" s="9">
        <v>0.02</v>
      </c>
      <c r="E251" s="13">
        <f>단가대비표!O79</f>
        <v>0</v>
      </c>
      <c r="F251" s="14">
        <f>TRUNC(E251*D251,1)</f>
        <v>0</v>
      </c>
      <c r="G251" s="13">
        <f>단가대비표!P79</f>
        <v>102628</v>
      </c>
      <c r="H251" s="14">
        <f>TRUNC(G251*D251,1)</f>
        <v>2052.5</v>
      </c>
      <c r="I251" s="13">
        <f>단가대비표!V79</f>
        <v>0</v>
      </c>
      <c r="J251" s="14">
        <f>TRUNC(I251*D251,1)</f>
        <v>0</v>
      </c>
      <c r="K251" s="13">
        <f t="shared" si="36"/>
        <v>102628</v>
      </c>
      <c r="L251" s="14">
        <f t="shared" si="36"/>
        <v>2052.5</v>
      </c>
      <c r="M251" s="8" t="s">
        <v>52</v>
      </c>
      <c r="N251" s="2" t="s">
        <v>436</v>
      </c>
      <c r="O251" s="2" t="s">
        <v>475</v>
      </c>
      <c r="P251" s="2" t="s">
        <v>65</v>
      </c>
      <c r="Q251" s="2" t="s">
        <v>65</v>
      </c>
      <c r="R251" s="2" t="s">
        <v>64</v>
      </c>
      <c r="S251" s="3"/>
      <c r="T251" s="3"/>
      <c r="U251" s="3"/>
      <c r="V251" s="3">
        <v>1</v>
      </c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788</v>
      </c>
      <c r="AX251" s="2" t="s">
        <v>52</v>
      </c>
      <c r="AY251" s="2" t="s">
        <v>52</v>
      </c>
    </row>
    <row r="252" spans="1:51" ht="30" customHeight="1" x14ac:dyDescent="0.3">
      <c r="A252" s="8" t="s">
        <v>512</v>
      </c>
      <c r="B252" s="8" t="s">
        <v>513</v>
      </c>
      <c r="C252" s="8" t="s">
        <v>352</v>
      </c>
      <c r="D252" s="9">
        <v>1</v>
      </c>
      <c r="E252" s="13">
        <v>0</v>
      </c>
      <c r="F252" s="14">
        <f>TRUNC(E252*D252,1)</f>
        <v>0</v>
      </c>
      <c r="G252" s="13">
        <v>0</v>
      </c>
      <c r="H252" s="14">
        <f>TRUNC(G252*D252,1)</f>
        <v>0</v>
      </c>
      <c r="I252" s="13">
        <f>TRUNC(SUMIF(V250:V252, RIGHTB(O252, 1), H250:H252)*U252, 2)</f>
        <v>257.23</v>
      </c>
      <c r="J252" s="14">
        <f>TRUNC(I252*D252,1)</f>
        <v>257.2</v>
      </c>
      <c r="K252" s="13">
        <f t="shared" si="36"/>
        <v>257.2</v>
      </c>
      <c r="L252" s="14">
        <f t="shared" si="36"/>
        <v>257.2</v>
      </c>
      <c r="M252" s="8" t="s">
        <v>52</v>
      </c>
      <c r="N252" s="2" t="s">
        <v>436</v>
      </c>
      <c r="O252" s="2" t="s">
        <v>376</v>
      </c>
      <c r="P252" s="2" t="s">
        <v>65</v>
      </c>
      <c r="Q252" s="2" t="s">
        <v>65</v>
      </c>
      <c r="R252" s="2" t="s">
        <v>65</v>
      </c>
      <c r="S252" s="3">
        <v>1</v>
      </c>
      <c r="T252" s="3">
        <v>2</v>
      </c>
      <c r="U252" s="3">
        <v>0.02</v>
      </c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789</v>
      </c>
      <c r="AX252" s="2" t="s">
        <v>52</v>
      </c>
      <c r="AY252" s="2" t="s">
        <v>52</v>
      </c>
    </row>
    <row r="253" spans="1:51" ht="30" customHeight="1" x14ac:dyDescent="0.3">
      <c r="A253" s="8" t="s">
        <v>426</v>
      </c>
      <c r="B253" s="8" t="s">
        <v>52</v>
      </c>
      <c r="C253" s="8" t="s">
        <v>52</v>
      </c>
      <c r="D253" s="9"/>
      <c r="E253" s="13"/>
      <c r="F253" s="14">
        <f>TRUNC(SUMIF(N250:N252, N249, F250:F252),0)</f>
        <v>0</v>
      </c>
      <c r="G253" s="13"/>
      <c r="H253" s="14">
        <f>TRUNC(SUMIF(N250:N252, N249, H250:H252),0)</f>
        <v>12861</v>
      </c>
      <c r="I253" s="13"/>
      <c r="J253" s="14">
        <f>TRUNC(SUMIF(N250:N252, N249, J250:J252),0)</f>
        <v>257</v>
      </c>
      <c r="K253" s="13"/>
      <c r="L253" s="14">
        <f>F253+H253+J253</f>
        <v>13118</v>
      </c>
      <c r="M253" s="8" t="s">
        <v>52</v>
      </c>
      <c r="N253" s="2" t="s">
        <v>95</v>
      </c>
      <c r="O253" s="2" t="s">
        <v>95</v>
      </c>
      <c r="P253" s="2" t="s">
        <v>52</v>
      </c>
      <c r="Q253" s="2" t="s">
        <v>52</v>
      </c>
      <c r="R253" s="2" t="s">
        <v>52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52</v>
      </c>
      <c r="AW253" s="2" t="s">
        <v>52</v>
      </c>
      <c r="AX253" s="2" t="s">
        <v>52</v>
      </c>
      <c r="AY253" s="2" t="s">
        <v>52</v>
      </c>
    </row>
    <row r="254" spans="1:51" ht="30" customHeight="1" x14ac:dyDescent="0.3">
      <c r="A254" s="9"/>
      <c r="B254" s="9"/>
      <c r="C254" s="9"/>
      <c r="D254" s="9"/>
      <c r="E254" s="13"/>
      <c r="F254" s="14"/>
      <c r="G254" s="13"/>
      <c r="H254" s="14"/>
      <c r="I254" s="13"/>
      <c r="J254" s="14"/>
      <c r="K254" s="13"/>
      <c r="L254" s="14"/>
      <c r="M254" s="9"/>
    </row>
    <row r="255" spans="1:51" ht="30" customHeight="1" x14ac:dyDescent="0.3">
      <c r="A255" s="26" t="s">
        <v>790</v>
      </c>
      <c r="B255" s="26"/>
      <c r="C255" s="26"/>
      <c r="D255" s="26"/>
      <c r="E255" s="27"/>
      <c r="F255" s="28"/>
      <c r="G255" s="27"/>
      <c r="H255" s="28"/>
      <c r="I255" s="27"/>
      <c r="J255" s="28"/>
      <c r="K255" s="27"/>
      <c r="L255" s="28"/>
      <c r="M255" s="26"/>
      <c r="N255" s="1" t="s">
        <v>447</v>
      </c>
    </row>
    <row r="256" spans="1:51" ht="30" customHeight="1" x14ac:dyDescent="0.3">
      <c r="A256" s="8" t="s">
        <v>525</v>
      </c>
      <c r="B256" s="8" t="s">
        <v>473</v>
      </c>
      <c r="C256" s="8" t="s">
        <v>474</v>
      </c>
      <c r="D256" s="9">
        <v>7.0000000000000007E-2</v>
      </c>
      <c r="E256" s="13">
        <f>단가대비표!O81</f>
        <v>0</v>
      </c>
      <c r="F256" s="14">
        <f>TRUNC(E256*D256,1)</f>
        <v>0</v>
      </c>
      <c r="G256" s="13">
        <f>단가대비표!P81</f>
        <v>180153</v>
      </c>
      <c r="H256" s="14">
        <f>TRUNC(G256*D256,1)</f>
        <v>12610.7</v>
      </c>
      <c r="I256" s="13">
        <f>단가대비표!V81</f>
        <v>0</v>
      </c>
      <c r="J256" s="14">
        <f>TRUNC(I256*D256,1)</f>
        <v>0</v>
      </c>
      <c r="K256" s="13">
        <f t="shared" ref="K256:L258" si="37">TRUNC(E256+G256+I256,1)</f>
        <v>180153</v>
      </c>
      <c r="L256" s="14">
        <f t="shared" si="37"/>
        <v>12610.7</v>
      </c>
      <c r="M256" s="8" t="s">
        <v>52</v>
      </c>
      <c r="N256" s="2" t="s">
        <v>447</v>
      </c>
      <c r="O256" s="2" t="s">
        <v>526</v>
      </c>
      <c r="P256" s="2" t="s">
        <v>65</v>
      </c>
      <c r="Q256" s="2" t="s">
        <v>65</v>
      </c>
      <c r="R256" s="2" t="s">
        <v>64</v>
      </c>
      <c r="S256" s="3"/>
      <c r="T256" s="3"/>
      <c r="U256" s="3"/>
      <c r="V256" s="3">
        <v>1</v>
      </c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52</v>
      </c>
      <c r="AW256" s="2" t="s">
        <v>791</v>
      </c>
      <c r="AX256" s="2" t="s">
        <v>52</v>
      </c>
      <c r="AY256" s="2" t="s">
        <v>52</v>
      </c>
    </row>
    <row r="257" spans="1:51" ht="30" customHeight="1" x14ac:dyDescent="0.3">
      <c r="A257" s="8" t="s">
        <v>472</v>
      </c>
      <c r="B257" s="8" t="s">
        <v>473</v>
      </c>
      <c r="C257" s="8" t="s">
        <v>474</v>
      </c>
      <c r="D257" s="9">
        <v>0.02</v>
      </c>
      <c r="E257" s="13">
        <f>단가대비표!O79</f>
        <v>0</v>
      </c>
      <c r="F257" s="14">
        <f>TRUNC(E257*D257,1)</f>
        <v>0</v>
      </c>
      <c r="G257" s="13">
        <f>단가대비표!P79</f>
        <v>102628</v>
      </c>
      <c r="H257" s="14">
        <f>TRUNC(G257*D257,1)</f>
        <v>2052.5</v>
      </c>
      <c r="I257" s="13">
        <f>단가대비표!V79</f>
        <v>0</v>
      </c>
      <c r="J257" s="14">
        <f>TRUNC(I257*D257,1)</f>
        <v>0</v>
      </c>
      <c r="K257" s="13">
        <f t="shared" si="37"/>
        <v>102628</v>
      </c>
      <c r="L257" s="14">
        <f t="shared" si="37"/>
        <v>2052.5</v>
      </c>
      <c r="M257" s="8" t="s">
        <v>52</v>
      </c>
      <c r="N257" s="2" t="s">
        <v>447</v>
      </c>
      <c r="O257" s="2" t="s">
        <v>475</v>
      </c>
      <c r="P257" s="2" t="s">
        <v>65</v>
      </c>
      <c r="Q257" s="2" t="s">
        <v>65</v>
      </c>
      <c r="R257" s="2" t="s">
        <v>64</v>
      </c>
      <c r="S257" s="3"/>
      <c r="T257" s="3"/>
      <c r="U257" s="3"/>
      <c r="V257" s="3">
        <v>1</v>
      </c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52</v>
      </c>
      <c r="AW257" s="2" t="s">
        <v>792</v>
      </c>
      <c r="AX257" s="2" t="s">
        <v>52</v>
      </c>
      <c r="AY257" s="2" t="s">
        <v>52</v>
      </c>
    </row>
    <row r="258" spans="1:51" ht="30" customHeight="1" x14ac:dyDescent="0.3">
      <c r="A258" s="8" t="s">
        <v>512</v>
      </c>
      <c r="B258" s="8" t="s">
        <v>513</v>
      </c>
      <c r="C258" s="8" t="s">
        <v>352</v>
      </c>
      <c r="D258" s="9">
        <v>1</v>
      </c>
      <c r="E258" s="13">
        <v>0</v>
      </c>
      <c r="F258" s="14">
        <f>TRUNC(E258*D258,1)</f>
        <v>0</v>
      </c>
      <c r="G258" s="13">
        <v>0</v>
      </c>
      <c r="H258" s="14">
        <f>TRUNC(G258*D258,1)</f>
        <v>0</v>
      </c>
      <c r="I258" s="13">
        <f>TRUNC(SUMIF(V256:V258, RIGHTB(O258, 1), H256:H258)*U258, 2)</f>
        <v>293.26</v>
      </c>
      <c r="J258" s="14">
        <f>TRUNC(I258*D258,1)</f>
        <v>293.2</v>
      </c>
      <c r="K258" s="13">
        <f t="shared" si="37"/>
        <v>293.2</v>
      </c>
      <c r="L258" s="14">
        <f t="shared" si="37"/>
        <v>293.2</v>
      </c>
      <c r="M258" s="8" t="s">
        <v>52</v>
      </c>
      <c r="N258" s="2" t="s">
        <v>447</v>
      </c>
      <c r="O258" s="2" t="s">
        <v>376</v>
      </c>
      <c r="P258" s="2" t="s">
        <v>65</v>
      </c>
      <c r="Q258" s="2" t="s">
        <v>65</v>
      </c>
      <c r="R258" s="2" t="s">
        <v>65</v>
      </c>
      <c r="S258" s="3">
        <v>1</v>
      </c>
      <c r="T258" s="3">
        <v>2</v>
      </c>
      <c r="U258" s="3">
        <v>0.02</v>
      </c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793</v>
      </c>
      <c r="AX258" s="2" t="s">
        <v>52</v>
      </c>
      <c r="AY258" s="2" t="s">
        <v>52</v>
      </c>
    </row>
    <row r="259" spans="1:51" ht="30" customHeight="1" x14ac:dyDescent="0.3">
      <c r="A259" s="8" t="s">
        <v>426</v>
      </c>
      <c r="B259" s="8" t="s">
        <v>52</v>
      </c>
      <c r="C259" s="8" t="s">
        <v>52</v>
      </c>
      <c r="D259" s="9"/>
      <c r="E259" s="13"/>
      <c r="F259" s="14">
        <f>TRUNC(SUMIF(N256:N258, N255, F256:F258),0)</f>
        <v>0</v>
      </c>
      <c r="G259" s="13"/>
      <c r="H259" s="14">
        <f>TRUNC(SUMIF(N256:N258, N255, H256:H258),0)</f>
        <v>14663</v>
      </c>
      <c r="I259" s="13"/>
      <c r="J259" s="14">
        <f>TRUNC(SUMIF(N256:N258, N255, J256:J258),0)</f>
        <v>293</v>
      </c>
      <c r="K259" s="13"/>
      <c r="L259" s="14">
        <f>F259+H259+J259</f>
        <v>14956</v>
      </c>
      <c r="M259" s="8" t="s">
        <v>52</v>
      </c>
      <c r="N259" s="2" t="s">
        <v>95</v>
      </c>
      <c r="O259" s="2" t="s">
        <v>95</v>
      </c>
      <c r="P259" s="2" t="s">
        <v>52</v>
      </c>
      <c r="Q259" s="2" t="s">
        <v>52</v>
      </c>
      <c r="R259" s="2" t="s">
        <v>52</v>
      </c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52</v>
      </c>
      <c r="AX259" s="2" t="s">
        <v>52</v>
      </c>
      <c r="AY259" s="2" t="s">
        <v>52</v>
      </c>
    </row>
    <row r="260" spans="1:51" ht="30" customHeight="1" x14ac:dyDescent="0.3">
      <c r="A260" s="9"/>
      <c r="B260" s="9"/>
      <c r="C260" s="9"/>
      <c r="D260" s="9"/>
      <c r="E260" s="13"/>
      <c r="F260" s="14"/>
      <c r="G260" s="13"/>
      <c r="H260" s="14"/>
      <c r="I260" s="13"/>
      <c r="J260" s="14"/>
      <c r="K260" s="13"/>
      <c r="L260" s="14"/>
      <c r="M260" s="9"/>
    </row>
    <row r="261" spans="1:51" ht="30" customHeight="1" x14ac:dyDescent="0.3">
      <c r="A261" s="26" t="s">
        <v>794</v>
      </c>
      <c r="B261" s="26"/>
      <c r="C261" s="26"/>
      <c r="D261" s="26"/>
      <c r="E261" s="27"/>
      <c r="F261" s="28"/>
      <c r="G261" s="27"/>
      <c r="H261" s="28"/>
      <c r="I261" s="27"/>
      <c r="J261" s="28"/>
      <c r="K261" s="27"/>
      <c r="L261" s="28"/>
      <c r="M261" s="26"/>
      <c r="N261" s="1" t="s">
        <v>453</v>
      </c>
    </row>
    <row r="262" spans="1:51" ht="30" customHeight="1" x14ac:dyDescent="0.3">
      <c r="A262" s="8" t="s">
        <v>795</v>
      </c>
      <c r="B262" s="8" t="s">
        <v>796</v>
      </c>
      <c r="C262" s="8" t="s">
        <v>231</v>
      </c>
      <c r="D262" s="9">
        <v>2.1600000000000001E-2</v>
      </c>
      <c r="E262" s="13">
        <f>단가대비표!O53</f>
        <v>20830</v>
      </c>
      <c r="F262" s="14">
        <f t="shared" ref="F262:F269" si="38">TRUNC(E262*D262,1)</f>
        <v>449.9</v>
      </c>
      <c r="G262" s="13">
        <f>단가대비표!P53</f>
        <v>0</v>
      </c>
      <c r="H262" s="14">
        <f t="shared" ref="H262:H269" si="39">TRUNC(G262*D262,1)</f>
        <v>0</v>
      </c>
      <c r="I262" s="13">
        <f>단가대비표!V53</f>
        <v>0</v>
      </c>
      <c r="J262" s="14">
        <f t="shared" ref="J262:J269" si="40">TRUNC(I262*D262,1)</f>
        <v>0</v>
      </c>
      <c r="K262" s="13">
        <f t="shared" ref="K262:L269" si="41">TRUNC(E262+G262+I262,1)</f>
        <v>20830</v>
      </c>
      <c r="L262" s="14">
        <f t="shared" si="41"/>
        <v>449.9</v>
      </c>
      <c r="M262" s="8" t="s">
        <v>52</v>
      </c>
      <c r="N262" s="2" t="s">
        <v>453</v>
      </c>
      <c r="O262" s="2" t="s">
        <v>797</v>
      </c>
      <c r="P262" s="2" t="s">
        <v>65</v>
      </c>
      <c r="Q262" s="2" t="s">
        <v>65</v>
      </c>
      <c r="R262" s="2" t="s">
        <v>64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52</v>
      </c>
      <c r="AW262" s="2" t="s">
        <v>798</v>
      </c>
      <c r="AX262" s="2" t="s">
        <v>52</v>
      </c>
      <c r="AY262" s="2" t="s">
        <v>52</v>
      </c>
    </row>
    <row r="263" spans="1:51" ht="30" customHeight="1" x14ac:dyDescent="0.3">
      <c r="A263" s="8" t="s">
        <v>795</v>
      </c>
      <c r="B263" s="8" t="s">
        <v>799</v>
      </c>
      <c r="C263" s="8" t="s">
        <v>231</v>
      </c>
      <c r="D263" s="9">
        <v>2.0400000000000001E-2</v>
      </c>
      <c r="E263" s="13">
        <f>단가대비표!O54</f>
        <v>19200</v>
      </c>
      <c r="F263" s="14">
        <f t="shared" si="38"/>
        <v>391.6</v>
      </c>
      <c r="G263" s="13">
        <f>단가대비표!P54</f>
        <v>0</v>
      </c>
      <c r="H263" s="14">
        <f t="shared" si="39"/>
        <v>0</v>
      </c>
      <c r="I263" s="13">
        <f>단가대비표!V54</f>
        <v>0</v>
      </c>
      <c r="J263" s="14">
        <f t="shared" si="40"/>
        <v>0</v>
      </c>
      <c r="K263" s="13">
        <f t="shared" si="41"/>
        <v>19200</v>
      </c>
      <c r="L263" s="14">
        <f t="shared" si="41"/>
        <v>391.6</v>
      </c>
      <c r="M263" s="8" t="s">
        <v>52</v>
      </c>
      <c r="N263" s="2" t="s">
        <v>453</v>
      </c>
      <c r="O263" s="2" t="s">
        <v>800</v>
      </c>
      <c r="P263" s="2" t="s">
        <v>65</v>
      </c>
      <c r="Q263" s="2" t="s">
        <v>65</v>
      </c>
      <c r="R263" s="2" t="s">
        <v>64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801</v>
      </c>
      <c r="AX263" s="2" t="s">
        <v>52</v>
      </c>
      <c r="AY263" s="2" t="s">
        <v>52</v>
      </c>
    </row>
    <row r="264" spans="1:51" ht="30" customHeight="1" x14ac:dyDescent="0.3">
      <c r="A264" s="8" t="s">
        <v>795</v>
      </c>
      <c r="B264" s="8" t="s">
        <v>802</v>
      </c>
      <c r="C264" s="8" t="s">
        <v>231</v>
      </c>
      <c r="D264" s="9">
        <v>4.0800000000000003E-2</v>
      </c>
      <c r="E264" s="13">
        <f>단가대비표!O55</f>
        <v>6640</v>
      </c>
      <c r="F264" s="14">
        <f t="shared" si="38"/>
        <v>270.89999999999998</v>
      </c>
      <c r="G264" s="13">
        <f>단가대비표!P55</f>
        <v>0</v>
      </c>
      <c r="H264" s="14">
        <f t="shared" si="39"/>
        <v>0</v>
      </c>
      <c r="I264" s="13">
        <f>단가대비표!V55</f>
        <v>0</v>
      </c>
      <c r="J264" s="14">
        <f t="shared" si="40"/>
        <v>0</v>
      </c>
      <c r="K264" s="13">
        <f t="shared" si="41"/>
        <v>6640</v>
      </c>
      <c r="L264" s="14">
        <f t="shared" si="41"/>
        <v>270.89999999999998</v>
      </c>
      <c r="M264" s="8" t="s">
        <v>52</v>
      </c>
      <c r="N264" s="2" t="s">
        <v>453</v>
      </c>
      <c r="O264" s="2" t="s">
        <v>803</v>
      </c>
      <c r="P264" s="2" t="s">
        <v>65</v>
      </c>
      <c r="Q264" s="2" t="s">
        <v>65</v>
      </c>
      <c r="R264" s="2" t="s">
        <v>64</v>
      </c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52</v>
      </c>
      <c r="AW264" s="2" t="s">
        <v>804</v>
      </c>
      <c r="AX264" s="2" t="s">
        <v>52</v>
      </c>
      <c r="AY264" s="2" t="s">
        <v>52</v>
      </c>
    </row>
    <row r="265" spans="1:51" ht="30" customHeight="1" x14ac:dyDescent="0.3">
      <c r="A265" s="8" t="s">
        <v>795</v>
      </c>
      <c r="B265" s="8" t="s">
        <v>805</v>
      </c>
      <c r="C265" s="8" t="s">
        <v>231</v>
      </c>
      <c r="D265" s="9">
        <v>3.5999999999999999E-3</v>
      </c>
      <c r="E265" s="13">
        <f>단가대비표!O56</f>
        <v>9000</v>
      </c>
      <c r="F265" s="14">
        <f t="shared" si="38"/>
        <v>32.4</v>
      </c>
      <c r="G265" s="13">
        <f>단가대비표!P56</f>
        <v>0</v>
      </c>
      <c r="H265" s="14">
        <f t="shared" si="39"/>
        <v>0</v>
      </c>
      <c r="I265" s="13">
        <f>단가대비표!V56</f>
        <v>0</v>
      </c>
      <c r="J265" s="14">
        <f t="shared" si="40"/>
        <v>0</v>
      </c>
      <c r="K265" s="13">
        <f t="shared" si="41"/>
        <v>9000</v>
      </c>
      <c r="L265" s="14">
        <f t="shared" si="41"/>
        <v>32.4</v>
      </c>
      <c r="M265" s="8" t="s">
        <v>52</v>
      </c>
      <c r="N265" s="2" t="s">
        <v>453</v>
      </c>
      <c r="O265" s="2" t="s">
        <v>806</v>
      </c>
      <c r="P265" s="2" t="s">
        <v>65</v>
      </c>
      <c r="Q265" s="2" t="s">
        <v>65</v>
      </c>
      <c r="R265" s="2" t="s">
        <v>64</v>
      </c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52</v>
      </c>
      <c r="AW265" s="2" t="s">
        <v>807</v>
      </c>
      <c r="AX265" s="2" t="s">
        <v>52</v>
      </c>
      <c r="AY265" s="2" t="s">
        <v>52</v>
      </c>
    </row>
    <row r="266" spans="1:51" ht="30" customHeight="1" x14ac:dyDescent="0.3">
      <c r="A266" s="8" t="s">
        <v>795</v>
      </c>
      <c r="B266" s="8" t="s">
        <v>808</v>
      </c>
      <c r="C266" s="8" t="s">
        <v>231</v>
      </c>
      <c r="D266" s="9">
        <v>8.1600000000000006E-2</v>
      </c>
      <c r="E266" s="13">
        <f>단가대비표!O57</f>
        <v>1700</v>
      </c>
      <c r="F266" s="14">
        <f t="shared" si="38"/>
        <v>138.69999999999999</v>
      </c>
      <c r="G266" s="13">
        <f>단가대비표!P57</f>
        <v>0</v>
      </c>
      <c r="H266" s="14">
        <f t="shared" si="39"/>
        <v>0</v>
      </c>
      <c r="I266" s="13">
        <f>단가대비표!V57</f>
        <v>0</v>
      </c>
      <c r="J266" s="14">
        <f t="shared" si="40"/>
        <v>0</v>
      </c>
      <c r="K266" s="13">
        <f t="shared" si="41"/>
        <v>1700</v>
      </c>
      <c r="L266" s="14">
        <f t="shared" si="41"/>
        <v>138.69999999999999</v>
      </c>
      <c r="M266" s="8" t="s">
        <v>52</v>
      </c>
      <c r="N266" s="2" t="s">
        <v>453</v>
      </c>
      <c r="O266" s="2" t="s">
        <v>809</v>
      </c>
      <c r="P266" s="2" t="s">
        <v>65</v>
      </c>
      <c r="Q266" s="2" t="s">
        <v>65</v>
      </c>
      <c r="R266" s="2" t="s">
        <v>64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810</v>
      </c>
      <c r="AX266" s="2" t="s">
        <v>52</v>
      </c>
      <c r="AY266" s="2" t="s">
        <v>52</v>
      </c>
    </row>
    <row r="267" spans="1:51" ht="30" customHeight="1" x14ac:dyDescent="0.3">
      <c r="A267" s="8" t="s">
        <v>795</v>
      </c>
      <c r="B267" s="8" t="s">
        <v>811</v>
      </c>
      <c r="C267" s="8" t="s">
        <v>231</v>
      </c>
      <c r="D267" s="9">
        <v>0.04</v>
      </c>
      <c r="E267" s="13">
        <f>단가대비표!O52</f>
        <v>900</v>
      </c>
      <c r="F267" s="14">
        <f t="shared" si="38"/>
        <v>36</v>
      </c>
      <c r="G267" s="13">
        <f>단가대비표!P52</f>
        <v>0</v>
      </c>
      <c r="H267" s="14">
        <f t="shared" si="39"/>
        <v>0</v>
      </c>
      <c r="I267" s="13">
        <f>단가대비표!V52</f>
        <v>0</v>
      </c>
      <c r="J267" s="14">
        <f t="shared" si="40"/>
        <v>0</v>
      </c>
      <c r="K267" s="13">
        <f t="shared" si="41"/>
        <v>900</v>
      </c>
      <c r="L267" s="14">
        <f t="shared" si="41"/>
        <v>36</v>
      </c>
      <c r="M267" s="8" t="s">
        <v>52</v>
      </c>
      <c r="N267" s="2" t="s">
        <v>453</v>
      </c>
      <c r="O267" s="2" t="s">
        <v>812</v>
      </c>
      <c r="P267" s="2" t="s">
        <v>65</v>
      </c>
      <c r="Q267" s="2" t="s">
        <v>65</v>
      </c>
      <c r="R267" s="2" t="s">
        <v>64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813</v>
      </c>
      <c r="AX267" s="2" t="s">
        <v>52</v>
      </c>
      <c r="AY267" s="2" t="s">
        <v>52</v>
      </c>
    </row>
    <row r="268" spans="1:51" ht="30" customHeight="1" x14ac:dyDescent="0.3">
      <c r="A268" s="8" t="s">
        <v>525</v>
      </c>
      <c r="B268" s="8" t="s">
        <v>473</v>
      </c>
      <c r="C268" s="8" t="s">
        <v>474</v>
      </c>
      <c r="D268" s="9">
        <v>0.02</v>
      </c>
      <c r="E268" s="13">
        <f>단가대비표!O81</f>
        <v>0</v>
      </c>
      <c r="F268" s="14">
        <f t="shared" si="38"/>
        <v>0</v>
      </c>
      <c r="G268" s="13">
        <f>단가대비표!P81</f>
        <v>180153</v>
      </c>
      <c r="H268" s="14">
        <f t="shared" si="39"/>
        <v>3603</v>
      </c>
      <c r="I268" s="13">
        <f>단가대비표!V81</f>
        <v>0</v>
      </c>
      <c r="J268" s="14">
        <f t="shared" si="40"/>
        <v>0</v>
      </c>
      <c r="K268" s="13">
        <f t="shared" si="41"/>
        <v>180153</v>
      </c>
      <c r="L268" s="14">
        <f t="shared" si="41"/>
        <v>3603</v>
      </c>
      <c r="M268" s="8" t="s">
        <v>52</v>
      </c>
      <c r="N268" s="2" t="s">
        <v>453</v>
      </c>
      <c r="O268" s="2" t="s">
        <v>526</v>
      </c>
      <c r="P268" s="2" t="s">
        <v>65</v>
      </c>
      <c r="Q268" s="2" t="s">
        <v>65</v>
      </c>
      <c r="R268" s="2" t="s">
        <v>64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814</v>
      </c>
      <c r="AX268" s="2" t="s">
        <v>52</v>
      </c>
      <c r="AY268" s="2" t="s">
        <v>52</v>
      </c>
    </row>
    <row r="269" spans="1:51" ht="30" customHeight="1" x14ac:dyDescent="0.3">
      <c r="A269" s="8" t="s">
        <v>472</v>
      </c>
      <c r="B269" s="8" t="s">
        <v>473</v>
      </c>
      <c r="C269" s="8" t="s">
        <v>474</v>
      </c>
      <c r="D269" s="9">
        <v>0.01</v>
      </c>
      <c r="E269" s="13">
        <f>단가대비표!O79</f>
        <v>0</v>
      </c>
      <c r="F269" s="14">
        <f t="shared" si="38"/>
        <v>0</v>
      </c>
      <c r="G269" s="13">
        <f>단가대비표!P79</f>
        <v>102628</v>
      </c>
      <c r="H269" s="14">
        <f t="shared" si="39"/>
        <v>1026.2</v>
      </c>
      <c r="I269" s="13">
        <f>단가대비표!V79</f>
        <v>0</v>
      </c>
      <c r="J269" s="14">
        <f t="shared" si="40"/>
        <v>0</v>
      </c>
      <c r="K269" s="13">
        <f t="shared" si="41"/>
        <v>102628</v>
      </c>
      <c r="L269" s="14">
        <f t="shared" si="41"/>
        <v>1026.2</v>
      </c>
      <c r="M269" s="8" t="s">
        <v>52</v>
      </c>
      <c r="N269" s="2" t="s">
        <v>453</v>
      </c>
      <c r="O269" s="2" t="s">
        <v>475</v>
      </c>
      <c r="P269" s="2" t="s">
        <v>65</v>
      </c>
      <c r="Q269" s="2" t="s">
        <v>65</v>
      </c>
      <c r="R269" s="2" t="s">
        <v>64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815</v>
      </c>
      <c r="AX269" s="2" t="s">
        <v>52</v>
      </c>
      <c r="AY269" s="2" t="s">
        <v>52</v>
      </c>
    </row>
    <row r="270" spans="1:51" ht="30" customHeight="1" x14ac:dyDescent="0.3">
      <c r="A270" s="8" t="s">
        <v>426</v>
      </c>
      <c r="B270" s="8" t="s">
        <v>52</v>
      </c>
      <c r="C270" s="8" t="s">
        <v>52</v>
      </c>
      <c r="D270" s="9"/>
      <c r="E270" s="13"/>
      <c r="F270" s="14">
        <f>TRUNC(SUMIF(N262:N269, N261, F262:F269),0)</f>
        <v>1319</v>
      </c>
      <c r="G270" s="13"/>
      <c r="H270" s="14">
        <f>TRUNC(SUMIF(N262:N269, N261, H262:H269),0)</f>
        <v>4629</v>
      </c>
      <c r="I270" s="13"/>
      <c r="J270" s="14">
        <f>TRUNC(SUMIF(N262:N269, N261, J262:J269),0)</f>
        <v>0</v>
      </c>
      <c r="K270" s="13"/>
      <c r="L270" s="14">
        <f>F270+H270+J270</f>
        <v>5948</v>
      </c>
      <c r="M270" s="8" t="s">
        <v>52</v>
      </c>
      <c r="N270" s="2" t="s">
        <v>95</v>
      </c>
      <c r="O270" s="2" t="s">
        <v>95</v>
      </c>
      <c r="P270" s="2" t="s">
        <v>52</v>
      </c>
      <c r="Q270" s="2" t="s">
        <v>52</v>
      </c>
      <c r="R270" s="2" t="s">
        <v>52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52</v>
      </c>
      <c r="AW270" s="2" t="s">
        <v>52</v>
      </c>
      <c r="AX270" s="2" t="s">
        <v>52</v>
      </c>
      <c r="AY270" s="2" t="s">
        <v>52</v>
      </c>
    </row>
    <row r="271" spans="1:51" ht="30" customHeight="1" x14ac:dyDescent="0.3">
      <c r="A271" s="9"/>
      <c r="B271" s="9"/>
      <c r="C271" s="9"/>
      <c r="D271" s="9"/>
      <c r="E271" s="13"/>
      <c r="F271" s="14"/>
      <c r="G271" s="13"/>
      <c r="H271" s="14"/>
      <c r="I271" s="13"/>
      <c r="J271" s="14"/>
      <c r="K271" s="13"/>
      <c r="L271" s="14"/>
      <c r="M271" s="9"/>
    </row>
    <row r="272" spans="1:51" ht="30" customHeight="1" x14ac:dyDescent="0.3">
      <c r="A272" s="26" t="s">
        <v>816</v>
      </c>
      <c r="B272" s="26"/>
      <c r="C272" s="26"/>
      <c r="D272" s="26"/>
      <c r="E272" s="27"/>
      <c r="F272" s="28"/>
      <c r="G272" s="27"/>
      <c r="H272" s="28"/>
      <c r="I272" s="27"/>
      <c r="J272" s="28"/>
      <c r="K272" s="27"/>
      <c r="L272" s="28"/>
      <c r="M272" s="26"/>
      <c r="N272" s="1" t="s">
        <v>467</v>
      </c>
    </row>
    <row r="273" spans="1:51" ht="30" customHeight="1" x14ac:dyDescent="0.3">
      <c r="A273" s="8" t="s">
        <v>795</v>
      </c>
      <c r="B273" s="8" t="s">
        <v>796</v>
      </c>
      <c r="C273" s="8" t="s">
        <v>231</v>
      </c>
      <c r="D273" s="9">
        <v>2.1600000000000001E-2</v>
      </c>
      <c r="E273" s="13">
        <f>단가대비표!O53</f>
        <v>20830</v>
      </c>
      <c r="F273" s="14">
        <f t="shared" ref="F273:F280" si="42">TRUNC(E273*D273,1)</f>
        <v>449.9</v>
      </c>
      <c r="G273" s="13">
        <f>단가대비표!P53</f>
        <v>0</v>
      </c>
      <c r="H273" s="14">
        <f t="shared" ref="H273:H280" si="43">TRUNC(G273*D273,1)</f>
        <v>0</v>
      </c>
      <c r="I273" s="13">
        <f>단가대비표!V53</f>
        <v>0</v>
      </c>
      <c r="J273" s="14">
        <f t="shared" ref="J273:J280" si="44">TRUNC(I273*D273,1)</f>
        <v>0</v>
      </c>
      <c r="K273" s="13">
        <f t="shared" ref="K273:L280" si="45">TRUNC(E273+G273+I273,1)</f>
        <v>20830</v>
      </c>
      <c r="L273" s="14">
        <f t="shared" si="45"/>
        <v>449.9</v>
      </c>
      <c r="M273" s="8" t="s">
        <v>52</v>
      </c>
      <c r="N273" s="2" t="s">
        <v>467</v>
      </c>
      <c r="O273" s="2" t="s">
        <v>797</v>
      </c>
      <c r="P273" s="2" t="s">
        <v>65</v>
      </c>
      <c r="Q273" s="2" t="s">
        <v>65</v>
      </c>
      <c r="R273" s="2" t="s">
        <v>64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817</v>
      </c>
      <c r="AX273" s="2" t="s">
        <v>52</v>
      </c>
      <c r="AY273" s="2" t="s">
        <v>52</v>
      </c>
    </row>
    <row r="274" spans="1:51" ht="30" customHeight="1" x14ac:dyDescent="0.3">
      <c r="A274" s="8" t="s">
        <v>795</v>
      </c>
      <c r="B274" s="8" t="s">
        <v>799</v>
      </c>
      <c r="C274" s="8" t="s">
        <v>231</v>
      </c>
      <c r="D274" s="9">
        <v>2.0400000000000001E-2</v>
      </c>
      <c r="E274" s="13">
        <f>단가대비표!O54</f>
        <v>19200</v>
      </c>
      <c r="F274" s="14">
        <f t="shared" si="42"/>
        <v>391.6</v>
      </c>
      <c r="G274" s="13">
        <f>단가대비표!P54</f>
        <v>0</v>
      </c>
      <c r="H274" s="14">
        <f t="shared" si="43"/>
        <v>0</v>
      </c>
      <c r="I274" s="13">
        <f>단가대비표!V54</f>
        <v>0</v>
      </c>
      <c r="J274" s="14">
        <f t="shared" si="44"/>
        <v>0</v>
      </c>
      <c r="K274" s="13">
        <f t="shared" si="45"/>
        <v>19200</v>
      </c>
      <c r="L274" s="14">
        <f t="shared" si="45"/>
        <v>391.6</v>
      </c>
      <c r="M274" s="8" t="s">
        <v>52</v>
      </c>
      <c r="N274" s="2" t="s">
        <v>467</v>
      </c>
      <c r="O274" s="2" t="s">
        <v>800</v>
      </c>
      <c r="P274" s="2" t="s">
        <v>65</v>
      </c>
      <c r="Q274" s="2" t="s">
        <v>65</v>
      </c>
      <c r="R274" s="2" t="s">
        <v>64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818</v>
      </c>
      <c r="AX274" s="2" t="s">
        <v>52</v>
      </c>
      <c r="AY274" s="2" t="s">
        <v>52</v>
      </c>
    </row>
    <row r="275" spans="1:51" ht="30" customHeight="1" x14ac:dyDescent="0.3">
      <c r="A275" s="8" t="s">
        <v>795</v>
      </c>
      <c r="B275" s="8" t="s">
        <v>802</v>
      </c>
      <c r="C275" s="8" t="s">
        <v>231</v>
      </c>
      <c r="D275" s="9">
        <v>4.0800000000000003E-2</v>
      </c>
      <c r="E275" s="13">
        <f>단가대비표!O55</f>
        <v>6640</v>
      </c>
      <c r="F275" s="14">
        <f t="shared" si="42"/>
        <v>270.89999999999998</v>
      </c>
      <c r="G275" s="13">
        <f>단가대비표!P55</f>
        <v>0</v>
      </c>
      <c r="H275" s="14">
        <f t="shared" si="43"/>
        <v>0</v>
      </c>
      <c r="I275" s="13">
        <f>단가대비표!V55</f>
        <v>0</v>
      </c>
      <c r="J275" s="14">
        <f t="shared" si="44"/>
        <v>0</v>
      </c>
      <c r="K275" s="13">
        <f t="shared" si="45"/>
        <v>6640</v>
      </c>
      <c r="L275" s="14">
        <f t="shared" si="45"/>
        <v>270.89999999999998</v>
      </c>
      <c r="M275" s="8" t="s">
        <v>52</v>
      </c>
      <c r="N275" s="2" t="s">
        <v>467</v>
      </c>
      <c r="O275" s="2" t="s">
        <v>803</v>
      </c>
      <c r="P275" s="2" t="s">
        <v>65</v>
      </c>
      <c r="Q275" s="2" t="s">
        <v>65</v>
      </c>
      <c r="R275" s="2" t="s">
        <v>64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819</v>
      </c>
      <c r="AX275" s="2" t="s">
        <v>52</v>
      </c>
      <c r="AY275" s="2" t="s">
        <v>52</v>
      </c>
    </row>
    <row r="276" spans="1:51" ht="30" customHeight="1" x14ac:dyDescent="0.3">
      <c r="A276" s="8" t="s">
        <v>795</v>
      </c>
      <c r="B276" s="8" t="s">
        <v>805</v>
      </c>
      <c r="C276" s="8" t="s">
        <v>231</v>
      </c>
      <c r="D276" s="9">
        <v>3.5999999999999999E-3</v>
      </c>
      <c r="E276" s="13">
        <f>단가대비표!O56</f>
        <v>9000</v>
      </c>
      <c r="F276" s="14">
        <f t="shared" si="42"/>
        <v>32.4</v>
      </c>
      <c r="G276" s="13">
        <f>단가대비표!P56</f>
        <v>0</v>
      </c>
      <c r="H276" s="14">
        <f t="shared" si="43"/>
        <v>0</v>
      </c>
      <c r="I276" s="13">
        <f>단가대비표!V56</f>
        <v>0</v>
      </c>
      <c r="J276" s="14">
        <f t="shared" si="44"/>
        <v>0</v>
      </c>
      <c r="K276" s="13">
        <f t="shared" si="45"/>
        <v>9000</v>
      </c>
      <c r="L276" s="14">
        <f t="shared" si="45"/>
        <v>32.4</v>
      </c>
      <c r="M276" s="8" t="s">
        <v>52</v>
      </c>
      <c r="N276" s="2" t="s">
        <v>467</v>
      </c>
      <c r="O276" s="2" t="s">
        <v>806</v>
      </c>
      <c r="P276" s="2" t="s">
        <v>65</v>
      </c>
      <c r="Q276" s="2" t="s">
        <v>65</v>
      </c>
      <c r="R276" s="2" t="s">
        <v>64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820</v>
      </c>
      <c r="AX276" s="2" t="s">
        <v>52</v>
      </c>
      <c r="AY276" s="2" t="s">
        <v>52</v>
      </c>
    </row>
    <row r="277" spans="1:51" ht="30" customHeight="1" x14ac:dyDescent="0.3">
      <c r="A277" s="8" t="s">
        <v>795</v>
      </c>
      <c r="B277" s="8" t="s">
        <v>808</v>
      </c>
      <c r="C277" s="8" t="s">
        <v>231</v>
      </c>
      <c r="D277" s="9">
        <v>8.1600000000000006E-2</v>
      </c>
      <c r="E277" s="13">
        <f>단가대비표!O57</f>
        <v>1700</v>
      </c>
      <c r="F277" s="14">
        <f t="shared" si="42"/>
        <v>138.69999999999999</v>
      </c>
      <c r="G277" s="13">
        <f>단가대비표!P57</f>
        <v>0</v>
      </c>
      <c r="H277" s="14">
        <f t="shared" si="43"/>
        <v>0</v>
      </c>
      <c r="I277" s="13">
        <f>단가대비표!V57</f>
        <v>0</v>
      </c>
      <c r="J277" s="14">
        <f t="shared" si="44"/>
        <v>0</v>
      </c>
      <c r="K277" s="13">
        <f t="shared" si="45"/>
        <v>1700</v>
      </c>
      <c r="L277" s="14">
        <f t="shared" si="45"/>
        <v>138.69999999999999</v>
      </c>
      <c r="M277" s="8" t="s">
        <v>52</v>
      </c>
      <c r="N277" s="2" t="s">
        <v>467</v>
      </c>
      <c r="O277" s="2" t="s">
        <v>809</v>
      </c>
      <c r="P277" s="2" t="s">
        <v>65</v>
      </c>
      <c r="Q277" s="2" t="s">
        <v>65</v>
      </c>
      <c r="R277" s="2" t="s">
        <v>64</v>
      </c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2" t="s">
        <v>52</v>
      </c>
      <c r="AW277" s="2" t="s">
        <v>821</v>
      </c>
      <c r="AX277" s="2" t="s">
        <v>52</v>
      </c>
      <c r="AY277" s="2" t="s">
        <v>52</v>
      </c>
    </row>
    <row r="278" spans="1:51" ht="30" customHeight="1" x14ac:dyDescent="0.3">
      <c r="A278" s="8" t="s">
        <v>795</v>
      </c>
      <c r="B278" s="8" t="s">
        <v>811</v>
      </c>
      <c r="C278" s="8" t="s">
        <v>231</v>
      </c>
      <c r="D278" s="9">
        <v>0.04</v>
      </c>
      <c r="E278" s="13">
        <f>단가대비표!O52</f>
        <v>900</v>
      </c>
      <c r="F278" s="14">
        <f t="shared" si="42"/>
        <v>36</v>
      </c>
      <c r="G278" s="13">
        <f>단가대비표!P52</f>
        <v>0</v>
      </c>
      <c r="H278" s="14">
        <f t="shared" si="43"/>
        <v>0</v>
      </c>
      <c r="I278" s="13">
        <f>단가대비표!V52</f>
        <v>0</v>
      </c>
      <c r="J278" s="14">
        <f t="shared" si="44"/>
        <v>0</v>
      </c>
      <c r="K278" s="13">
        <f t="shared" si="45"/>
        <v>900</v>
      </c>
      <c r="L278" s="14">
        <f t="shared" si="45"/>
        <v>36</v>
      </c>
      <c r="M278" s="8" t="s">
        <v>52</v>
      </c>
      <c r="N278" s="2" t="s">
        <v>467</v>
      </c>
      <c r="O278" s="2" t="s">
        <v>812</v>
      </c>
      <c r="P278" s="2" t="s">
        <v>65</v>
      </c>
      <c r="Q278" s="2" t="s">
        <v>65</v>
      </c>
      <c r="R278" s="2" t="s">
        <v>64</v>
      </c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52</v>
      </c>
      <c r="AW278" s="2" t="s">
        <v>822</v>
      </c>
      <c r="AX278" s="2" t="s">
        <v>52</v>
      </c>
      <c r="AY278" s="2" t="s">
        <v>52</v>
      </c>
    </row>
    <row r="279" spans="1:51" ht="30" customHeight="1" x14ac:dyDescent="0.3">
      <c r="A279" s="8" t="s">
        <v>525</v>
      </c>
      <c r="B279" s="8" t="s">
        <v>473</v>
      </c>
      <c r="C279" s="8" t="s">
        <v>474</v>
      </c>
      <c r="D279" s="9">
        <v>0.03</v>
      </c>
      <c r="E279" s="13">
        <f>단가대비표!O81</f>
        <v>0</v>
      </c>
      <c r="F279" s="14">
        <f t="shared" si="42"/>
        <v>0</v>
      </c>
      <c r="G279" s="13">
        <f>단가대비표!P81</f>
        <v>180153</v>
      </c>
      <c r="H279" s="14">
        <f t="shared" si="43"/>
        <v>5404.5</v>
      </c>
      <c r="I279" s="13">
        <f>단가대비표!V81</f>
        <v>0</v>
      </c>
      <c r="J279" s="14">
        <f t="shared" si="44"/>
        <v>0</v>
      </c>
      <c r="K279" s="13">
        <f t="shared" si="45"/>
        <v>180153</v>
      </c>
      <c r="L279" s="14">
        <f t="shared" si="45"/>
        <v>5404.5</v>
      </c>
      <c r="M279" s="8" t="s">
        <v>52</v>
      </c>
      <c r="N279" s="2" t="s">
        <v>467</v>
      </c>
      <c r="O279" s="2" t="s">
        <v>526</v>
      </c>
      <c r="P279" s="2" t="s">
        <v>65</v>
      </c>
      <c r="Q279" s="2" t="s">
        <v>65</v>
      </c>
      <c r="R279" s="2" t="s">
        <v>64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823</v>
      </c>
      <c r="AX279" s="2" t="s">
        <v>52</v>
      </c>
      <c r="AY279" s="2" t="s">
        <v>52</v>
      </c>
    </row>
    <row r="280" spans="1:51" ht="30" customHeight="1" x14ac:dyDescent="0.3">
      <c r="A280" s="8" t="s">
        <v>472</v>
      </c>
      <c r="B280" s="8" t="s">
        <v>473</v>
      </c>
      <c r="C280" s="8" t="s">
        <v>474</v>
      </c>
      <c r="D280" s="9">
        <v>0.01</v>
      </c>
      <c r="E280" s="13">
        <f>단가대비표!O79</f>
        <v>0</v>
      </c>
      <c r="F280" s="14">
        <f t="shared" si="42"/>
        <v>0</v>
      </c>
      <c r="G280" s="13">
        <f>단가대비표!P79</f>
        <v>102628</v>
      </c>
      <c r="H280" s="14">
        <f t="shared" si="43"/>
        <v>1026.2</v>
      </c>
      <c r="I280" s="13">
        <f>단가대비표!V79</f>
        <v>0</v>
      </c>
      <c r="J280" s="14">
        <f t="shared" si="44"/>
        <v>0</v>
      </c>
      <c r="K280" s="13">
        <f t="shared" si="45"/>
        <v>102628</v>
      </c>
      <c r="L280" s="14">
        <f t="shared" si="45"/>
        <v>1026.2</v>
      </c>
      <c r="M280" s="8" t="s">
        <v>52</v>
      </c>
      <c r="N280" s="2" t="s">
        <v>467</v>
      </c>
      <c r="O280" s="2" t="s">
        <v>475</v>
      </c>
      <c r="P280" s="2" t="s">
        <v>65</v>
      </c>
      <c r="Q280" s="2" t="s">
        <v>65</v>
      </c>
      <c r="R280" s="2" t="s">
        <v>64</v>
      </c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824</v>
      </c>
      <c r="AX280" s="2" t="s">
        <v>52</v>
      </c>
      <c r="AY280" s="2" t="s">
        <v>52</v>
      </c>
    </row>
    <row r="281" spans="1:51" ht="30" customHeight="1" x14ac:dyDescent="0.3">
      <c r="A281" s="8" t="s">
        <v>426</v>
      </c>
      <c r="B281" s="8" t="s">
        <v>52</v>
      </c>
      <c r="C281" s="8" t="s">
        <v>52</v>
      </c>
      <c r="D281" s="9"/>
      <c r="E281" s="13"/>
      <c r="F281" s="14">
        <f>TRUNC(SUMIF(N273:N280, N272, F273:F280),0)</f>
        <v>1319</v>
      </c>
      <c r="G281" s="13"/>
      <c r="H281" s="14">
        <f>TRUNC(SUMIF(N273:N280, N272, H273:H280),0)</f>
        <v>6430</v>
      </c>
      <c r="I281" s="13"/>
      <c r="J281" s="14">
        <f>TRUNC(SUMIF(N273:N280, N272, J273:J280),0)</f>
        <v>0</v>
      </c>
      <c r="K281" s="13"/>
      <c r="L281" s="14">
        <f>F281+H281+J281</f>
        <v>7749</v>
      </c>
      <c r="M281" s="8" t="s">
        <v>52</v>
      </c>
      <c r="N281" s="2" t="s">
        <v>95</v>
      </c>
      <c r="O281" s="2" t="s">
        <v>95</v>
      </c>
      <c r="P281" s="2" t="s">
        <v>52</v>
      </c>
      <c r="Q281" s="2" t="s">
        <v>52</v>
      </c>
      <c r="R281" s="2" t="s">
        <v>52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52</v>
      </c>
      <c r="AX281" s="2" t="s">
        <v>52</v>
      </c>
      <c r="AY281" s="2" t="s">
        <v>52</v>
      </c>
    </row>
    <row r="282" spans="1:51" ht="30" customHeight="1" x14ac:dyDescent="0.3">
      <c r="A282" s="9"/>
      <c r="B282" s="9"/>
      <c r="C282" s="9"/>
      <c r="D282" s="9"/>
      <c r="E282" s="13"/>
      <c r="F282" s="14"/>
      <c r="G282" s="13"/>
      <c r="H282" s="14"/>
      <c r="I282" s="13"/>
      <c r="J282" s="14"/>
      <c r="K282" s="13"/>
      <c r="L282" s="14"/>
      <c r="M282" s="9"/>
    </row>
    <row r="283" spans="1:51" ht="30" customHeight="1" x14ac:dyDescent="0.3">
      <c r="A283" s="26" t="s">
        <v>825</v>
      </c>
      <c r="B283" s="26"/>
      <c r="C283" s="26"/>
      <c r="D283" s="26"/>
      <c r="E283" s="27"/>
      <c r="F283" s="28"/>
      <c r="G283" s="27"/>
      <c r="H283" s="28"/>
      <c r="I283" s="27"/>
      <c r="J283" s="28"/>
      <c r="K283" s="27"/>
      <c r="L283" s="28"/>
      <c r="M283" s="26"/>
      <c r="N283" s="1" t="s">
        <v>480</v>
      </c>
    </row>
    <row r="284" spans="1:51" ht="30" customHeight="1" x14ac:dyDescent="0.3">
      <c r="A284" s="8" t="s">
        <v>826</v>
      </c>
      <c r="B284" s="8" t="s">
        <v>827</v>
      </c>
      <c r="C284" s="8" t="s">
        <v>143</v>
      </c>
      <c r="D284" s="9">
        <v>6.5</v>
      </c>
      <c r="E284" s="13">
        <f>단가대비표!O59</f>
        <v>1278</v>
      </c>
      <c r="F284" s="14">
        <f>TRUNC(E284*D284,1)</f>
        <v>8307</v>
      </c>
      <c r="G284" s="13">
        <f>단가대비표!P59</f>
        <v>0</v>
      </c>
      <c r="H284" s="14">
        <f>TRUNC(G284*D284,1)</f>
        <v>0</v>
      </c>
      <c r="I284" s="13">
        <f>단가대비표!V59</f>
        <v>0</v>
      </c>
      <c r="J284" s="14">
        <f>TRUNC(I284*D284,1)</f>
        <v>0</v>
      </c>
      <c r="K284" s="13">
        <f t="shared" ref="K284:L286" si="46">TRUNC(E284+G284+I284,1)</f>
        <v>1278</v>
      </c>
      <c r="L284" s="14">
        <f t="shared" si="46"/>
        <v>8307</v>
      </c>
      <c r="M284" s="8" t="s">
        <v>52</v>
      </c>
      <c r="N284" s="2" t="s">
        <v>480</v>
      </c>
      <c r="O284" s="2" t="s">
        <v>828</v>
      </c>
      <c r="P284" s="2" t="s">
        <v>65</v>
      </c>
      <c r="Q284" s="2" t="s">
        <v>65</v>
      </c>
      <c r="R284" s="2" t="s">
        <v>64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829</v>
      </c>
      <c r="AX284" s="2" t="s">
        <v>52</v>
      </c>
      <c r="AY284" s="2" t="s">
        <v>52</v>
      </c>
    </row>
    <row r="285" spans="1:51" ht="30" customHeight="1" x14ac:dyDescent="0.3">
      <c r="A285" s="8" t="s">
        <v>830</v>
      </c>
      <c r="B285" s="8" t="s">
        <v>601</v>
      </c>
      <c r="C285" s="8" t="s">
        <v>105</v>
      </c>
      <c r="D285" s="9">
        <v>1</v>
      </c>
      <c r="E285" s="13">
        <f>일위대가목록!E49</f>
        <v>5140</v>
      </c>
      <c r="F285" s="14">
        <f>TRUNC(E285*D285,1)</f>
        <v>5140</v>
      </c>
      <c r="G285" s="13">
        <f>일위대가목록!F49</f>
        <v>257023</v>
      </c>
      <c r="H285" s="14">
        <f>TRUNC(G285*D285,1)</f>
        <v>257023</v>
      </c>
      <c r="I285" s="13">
        <f>일위대가목록!G49</f>
        <v>0</v>
      </c>
      <c r="J285" s="14">
        <f>TRUNC(I285*D285,1)</f>
        <v>0</v>
      </c>
      <c r="K285" s="13">
        <f t="shared" si="46"/>
        <v>262163</v>
      </c>
      <c r="L285" s="14">
        <f t="shared" si="46"/>
        <v>262163</v>
      </c>
      <c r="M285" s="8" t="s">
        <v>831</v>
      </c>
      <c r="N285" s="2" t="s">
        <v>480</v>
      </c>
      <c r="O285" s="2" t="s">
        <v>832</v>
      </c>
      <c r="P285" s="2" t="s">
        <v>64</v>
      </c>
      <c r="Q285" s="2" t="s">
        <v>65</v>
      </c>
      <c r="R285" s="2" t="s">
        <v>65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833</v>
      </c>
      <c r="AX285" s="2" t="s">
        <v>52</v>
      </c>
      <c r="AY285" s="2" t="s">
        <v>52</v>
      </c>
    </row>
    <row r="286" spans="1:51" ht="30" customHeight="1" x14ac:dyDescent="0.3">
      <c r="A286" s="8" t="s">
        <v>834</v>
      </c>
      <c r="B286" s="8" t="s">
        <v>601</v>
      </c>
      <c r="C286" s="8" t="s">
        <v>105</v>
      </c>
      <c r="D286" s="9">
        <v>1</v>
      </c>
      <c r="E286" s="13">
        <f>일위대가목록!E50</f>
        <v>0</v>
      </c>
      <c r="F286" s="14">
        <f>TRUNC(E286*D286,1)</f>
        <v>0</v>
      </c>
      <c r="G286" s="13">
        <f>일위대가목록!F50</f>
        <v>389831</v>
      </c>
      <c r="H286" s="14">
        <f>TRUNC(G286*D286,1)</f>
        <v>389831</v>
      </c>
      <c r="I286" s="13">
        <f>일위대가목록!G50</f>
        <v>0</v>
      </c>
      <c r="J286" s="14">
        <f>TRUNC(I286*D286,1)</f>
        <v>0</v>
      </c>
      <c r="K286" s="13">
        <f t="shared" si="46"/>
        <v>389831</v>
      </c>
      <c r="L286" s="14">
        <f t="shared" si="46"/>
        <v>389831</v>
      </c>
      <c r="M286" s="8" t="s">
        <v>835</v>
      </c>
      <c r="N286" s="2" t="s">
        <v>480</v>
      </c>
      <c r="O286" s="2" t="s">
        <v>836</v>
      </c>
      <c r="P286" s="2" t="s">
        <v>64</v>
      </c>
      <c r="Q286" s="2" t="s">
        <v>65</v>
      </c>
      <c r="R286" s="2" t="s">
        <v>65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52</v>
      </c>
      <c r="AW286" s="2" t="s">
        <v>837</v>
      </c>
      <c r="AX286" s="2" t="s">
        <v>52</v>
      </c>
      <c r="AY286" s="2" t="s">
        <v>52</v>
      </c>
    </row>
    <row r="287" spans="1:51" ht="30" customHeight="1" x14ac:dyDescent="0.3">
      <c r="A287" s="8" t="s">
        <v>426</v>
      </c>
      <c r="B287" s="8" t="s">
        <v>52</v>
      </c>
      <c r="C287" s="8" t="s">
        <v>52</v>
      </c>
      <c r="D287" s="9"/>
      <c r="E287" s="13"/>
      <c r="F287" s="14">
        <f>TRUNC(SUMIF(N284:N286, N283, F284:F286),0)</f>
        <v>13447</v>
      </c>
      <c r="G287" s="13"/>
      <c r="H287" s="14">
        <f>TRUNC(SUMIF(N284:N286, N283, H284:H286),0)</f>
        <v>646854</v>
      </c>
      <c r="I287" s="13"/>
      <c r="J287" s="14">
        <f>TRUNC(SUMIF(N284:N286, N283, J284:J286),0)</f>
        <v>0</v>
      </c>
      <c r="K287" s="13"/>
      <c r="L287" s="14">
        <f>F287+H287+J287</f>
        <v>660301</v>
      </c>
      <c r="M287" s="8" t="s">
        <v>52</v>
      </c>
      <c r="N287" s="2" t="s">
        <v>95</v>
      </c>
      <c r="O287" s="2" t="s">
        <v>95</v>
      </c>
      <c r="P287" s="2" t="s">
        <v>52</v>
      </c>
      <c r="Q287" s="2" t="s">
        <v>52</v>
      </c>
      <c r="R287" s="2" t="s">
        <v>52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52</v>
      </c>
      <c r="AX287" s="2" t="s">
        <v>52</v>
      </c>
      <c r="AY287" s="2" t="s">
        <v>52</v>
      </c>
    </row>
    <row r="288" spans="1:51" ht="30" customHeight="1" x14ac:dyDescent="0.3">
      <c r="A288" s="9"/>
      <c r="B288" s="9"/>
      <c r="C288" s="9"/>
      <c r="D288" s="9"/>
      <c r="E288" s="13"/>
      <c r="F288" s="14"/>
      <c r="G288" s="13"/>
      <c r="H288" s="14"/>
      <c r="I288" s="13"/>
      <c r="J288" s="14"/>
      <c r="K288" s="13"/>
      <c r="L288" s="14"/>
      <c r="M288" s="9"/>
    </row>
    <row r="289" spans="1:51" ht="30" customHeight="1" x14ac:dyDescent="0.3">
      <c r="A289" s="26" t="s">
        <v>838</v>
      </c>
      <c r="B289" s="26"/>
      <c r="C289" s="26"/>
      <c r="D289" s="26"/>
      <c r="E289" s="27"/>
      <c r="F289" s="28"/>
      <c r="G289" s="27"/>
      <c r="H289" s="28"/>
      <c r="I289" s="27"/>
      <c r="J289" s="28"/>
      <c r="K289" s="27"/>
      <c r="L289" s="28"/>
      <c r="M289" s="26"/>
      <c r="N289" s="1" t="s">
        <v>832</v>
      </c>
    </row>
    <row r="290" spans="1:51" ht="30" customHeight="1" x14ac:dyDescent="0.3">
      <c r="A290" s="8" t="s">
        <v>839</v>
      </c>
      <c r="B290" s="8" t="s">
        <v>473</v>
      </c>
      <c r="C290" s="8" t="s">
        <v>474</v>
      </c>
      <c r="D290" s="9">
        <v>1.24</v>
      </c>
      <c r="E290" s="13">
        <f>단가대비표!O82</f>
        <v>0</v>
      </c>
      <c r="F290" s="14">
        <f>TRUNC(E290*D290,1)</f>
        <v>0</v>
      </c>
      <c r="G290" s="13">
        <f>단가대비표!P82</f>
        <v>170033</v>
      </c>
      <c r="H290" s="14">
        <f>TRUNC(G290*D290,1)</f>
        <v>210840.9</v>
      </c>
      <c r="I290" s="13">
        <f>단가대비표!V82</f>
        <v>0</v>
      </c>
      <c r="J290" s="14">
        <f>TRUNC(I290*D290,1)</f>
        <v>0</v>
      </c>
      <c r="K290" s="13">
        <f t="shared" ref="K290:L292" si="47">TRUNC(E290+G290+I290,1)</f>
        <v>170033</v>
      </c>
      <c r="L290" s="14">
        <f t="shared" si="47"/>
        <v>210840.9</v>
      </c>
      <c r="M290" s="8" t="s">
        <v>52</v>
      </c>
      <c r="N290" s="2" t="s">
        <v>832</v>
      </c>
      <c r="O290" s="2" t="s">
        <v>840</v>
      </c>
      <c r="P290" s="2" t="s">
        <v>65</v>
      </c>
      <c r="Q290" s="2" t="s">
        <v>65</v>
      </c>
      <c r="R290" s="2" t="s">
        <v>64</v>
      </c>
      <c r="S290" s="3"/>
      <c r="T290" s="3"/>
      <c r="U290" s="3"/>
      <c r="V290" s="3">
        <v>1</v>
      </c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841</v>
      </c>
      <c r="AX290" s="2" t="s">
        <v>52</v>
      </c>
      <c r="AY290" s="2" t="s">
        <v>52</v>
      </c>
    </row>
    <row r="291" spans="1:51" ht="30" customHeight="1" x14ac:dyDescent="0.3">
      <c r="A291" s="8" t="s">
        <v>472</v>
      </c>
      <c r="B291" s="8" t="s">
        <v>473</v>
      </c>
      <c r="C291" s="8" t="s">
        <v>474</v>
      </c>
      <c r="D291" s="9">
        <v>0.45</v>
      </c>
      <c r="E291" s="13">
        <f>단가대비표!O79</f>
        <v>0</v>
      </c>
      <c r="F291" s="14">
        <f>TRUNC(E291*D291,1)</f>
        <v>0</v>
      </c>
      <c r="G291" s="13">
        <f>단가대비표!P79</f>
        <v>102628</v>
      </c>
      <c r="H291" s="14">
        <f>TRUNC(G291*D291,1)</f>
        <v>46182.6</v>
      </c>
      <c r="I291" s="13">
        <f>단가대비표!V79</f>
        <v>0</v>
      </c>
      <c r="J291" s="14">
        <f>TRUNC(I291*D291,1)</f>
        <v>0</v>
      </c>
      <c r="K291" s="13">
        <f t="shared" si="47"/>
        <v>102628</v>
      </c>
      <c r="L291" s="14">
        <f t="shared" si="47"/>
        <v>46182.6</v>
      </c>
      <c r="M291" s="8" t="s">
        <v>52</v>
      </c>
      <c r="N291" s="2" t="s">
        <v>832</v>
      </c>
      <c r="O291" s="2" t="s">
        <v>475</v>
      </c>
      <c r="P291" s="2" t="s">
        <v>65</v>
      </c>
      <c r="Q291" s="2" t="s">
        <v>65</v>
      </c>
      <c r="R291" s="2" t="s">
        <v>64</v>
      </c>
      <c r="S291" s="3"/>
      <c r="T291" s="3"/>
      <c r="U291" s="3"/>
      <c r="V291" s="3">
        <v>1</v>
      </c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842</v>
      </c>
      <c r="AX291" s="2" t="s">
        <v>52</v>
      </c>
      <c r="AY291" s="2" t="s">
        <v>52</v>
      </c>
    </row>
    <row r="292" spans="1:51" ht="30" customHeight="1" x14ac:dyDescent="0.3">
      <c r="A292" s="8" t="s">
        <v>843</v>
      </c>
      <c r="B292" s="8" t="s">
        <v>513</v>
      </c>
      <c r="C292" s="8" t="s">
        <v>352</v>
      </c>
      <c r="D292" s="9">
        <v>1</v>
      </c>
      <c r="E292" s="13">
        <f>TRUNC(SUMIF(V290:V292, RIGHTB(O292, 1), H290:H292)*U292, 2)</f>
        <v>5140.47</v>
      </c>
      <c r="F292" s="14">
        <f>TRUNC(E292*D292,1)</f>
        <v>5140.3999999999996</v>
      </c>
      <c r="G292" s="13">
        <v>0</v>
      </c>
      <c r="H292" s="14">
        <f>TRUNC(G292*D292,1)</f>
        <v>0</v>
      </c>
      <c r="I292" s="13">
        <v>0</v>
      </c>
      <c r="J292" s="14">
        <f>TRUNC(I292*D292,1)</f>
        <v>0</v>
      </c>
      <c r="K292" s="13">
        <f t="shared" si="47"/>
        <v>5140.3999999999996</v>
      </c>
      <c r="L292" s="14">
        <f t="shared" si="47"/>
        <v>5140.3999999999996</v>
      </c>
      <c r="M292" s="8" t="s">
        <v>52</v>
      </c>
      <c r="N292" s="2" t="s">
        <v>832</v>
      </c>
      <c r="O292" s="2" t="s">
        <v>376</v>
      </c>
      <c r="P292" s="2" t="s">
        <v>65</v>
      </c>
      <c r="Q292" s="2" t="s">
        <v>65</v>
      </c>
      <c r="R292" s="2" t="s">
        <v>65</v>
      </c>
      <c r="S292" s="3">
        <v>1</v>
      </c>
      <c r="T292" s="3">
        <v>0</v>
      </c>
      <c r="U292" s="3">
        <v>0.02</v>
      </c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844</v>
      </c>
      <c r="AX292" s="2" t="s">
        <v>52</v>
      </c>
      <c r="AY292" s="2" t="s">
        <v>52</v>
      </c>
    </row>
    <row r="293" spans="1:51" ht="30" customHeight="1" x14ac:dyDescent="0.3">
      <c r="A293" s="8" t="s">
        <v>426</v>
      </c>
      <c r="B293" s="8" t="s">
        <v>52</v>
      </c>
      <c r="C293" s="8" t="s">
        <v>52</v>
      </c>
      <c r="D293" s="9"/>
      <c r="E293" s="13"/>
      <c r="F293" s="14">
        <f>TRUNC(SUMIF(N290:N292, N289, F290:F292),0)</f>
        <v>5140</v>
      </c>
      <c r="G293" s="13"/>
      <c r="H293" s="14">
        <f>TRUNC(SUMIF(N290:N292, N289, H290:H292),0)</f>
        <v>257023</v>
      </c>
      <c r="I293" s="13"/>
      <c r="J293" s="14">
        <f>TRUNC(SUMIF(N290:N292, N289, J290:J292),0)</f>
        <v>0</v>
      </c>
      <c r="K293" s="13"/>
      <c r="L293" s="14">
        <f>F293+H293+J293</f>
        <v>262163</v>
      </c>
      <c r="M293" s="8" t="s">
        <v>52</v>
      </c>
      <c r="N293" s="2" t="s">
        <v>95</v>
      </c>
      <c r="O293" s="2" t="s">
        <v>95</v>
      </c>
      <c r="P293" s="2" t="s">
        <v>52</v>
      </c>
      <c r="Q293" s="2" t="s">
        <v>52</v>
      </c>
      <c r="R293" s="2" t="s">
        <v>52</v>
      </c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52</v>
      </c>
      <c r="AW293" s="2" t="s">
        <v>52</v>
      </c>
      <c r="AX293" s="2" t="s">
        <v>52</v>
      </c>
      <c r="AY293" s="2" t="s">
        <v>52</v>
      </c>
    </row>
    <row r="294" spans="1:51" ht="30" customHeight="1" x14ac:dyDescent="0.3">
      <c r="A294" s="9"/>
      <c r="B294" s="9"/>
      <c r="C294" s="9"/>
      <c r="D294" s="9"/>
      <c r="E294" s="13"/>
      <c r="F294" s="14"/>
      <c r="G294" s="13"/>
      <c r="H294" s="14"/>
      <c r="I294" s="13"/>
      <c r="J294" s="14"/>
      <c r="K294" s="13"/>
      <c r="L294" s="14"/>
      <c r="M294" s="9"/>
    </row>
    <row r="295" spans="1:51" ht="30" customHeight="1" x14ac:dyDescent="0.3">
      <c r="A295" s="26" t="s">
        <v>845</v>
      </c>
      <c r="B295" s="26"/>
      <c r="C295" s="26"/>
      <c r="D295" s="26"/>
      <c r="E295" s="27"/>
      <c r="F295" s="28"/>
      <c r="G295" s="27"/>
      <c r="H295" s="28"/>
      <c r="I295" s="27"/>
      <c r="J295" s="28"/>
      <c r="K295" s="27"/>
      <c r="L295" s="28"/>
      <c r="M295" s="26"/>
      <c r="N295" s="1" t="s">
        <v>836</v>
      </c>
    </row>
    <row r="296" spans="1:51" ht="30" customHeight="1" x14ac:dyDescent="0.3">
      <c r="A296" s="8" t="s">
        <v>839</v>
      </c>
      <c r="B296" s="8" t="s">
        <v>473</v>
      </c>
      <c r="C296" s="8" t="s">
        <v>474</v>
      </c>
      <c r="D296" s="9">
        <v>1.84</v>
      </c>
      <c r="E296" s="13">
        <f>단가대비표!O82</f>
        <v>0</v>
      </c>
      <c r="F296" s="14">
        <f>TRUNC(E296*D296,1)</f>
        <v>0</v>
      </c>
      <c r="G296" s="13">
        <f>단가대비표!P82</f>
        <v>170033</v>
      </c>
      <c r="H296" s="14">
        <f>TRUNC(G296*D296,1)</f>
        <v>312860.7</v>
      </c>
      <c r="I296" s="13">
        <f>단가대비표!V82</f>
        <v>0</v>
      </c>
      <c r="J296" s="14">
        <f>TRUNC(I296*D296,1)</f>
        <v>0</v>
      </c>
      <c r="K296" s="13">
        <f>TRUNC(E296+G296+I296,1)</f>
        <v>170033</v>
      </c>
      <c r="L296" s="14">
        <f>TRUNC(F296+H296+J296,1)</f>
        <v>312860.7</v>
      </c>
      <c r="M296" s="8" t="s">
        <v>52</v>
      </c>
      <c r="N296" s="2" t="s">
        <v>836</v>
      </c>
      <c r="O296" s="2" t="s">
        <v>840</v>
      </c>
      <c r="P296" s="2" t="s">
        <v>65</v>
      </c>
      <c r="Q296" s="2" t="s">
        <v>65</v>
      </c>
      <c r="R296" s="2" t="s">
        <v>64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846</v>
      </c>
      <c r="AX296" s="2" t="s">
        <v>52</v>
      </c>
      <c r="AY296" s="2" t="s">
        <v>52</v>
      </c>
    </row>
    <row r="297" spans="1:51" ht="30" customHeight="1" x14ac:dyDescent="0.3">
      <c r="A297" s="8" t="s">
        <v>472</v>
      </c>
      <c r="B297" s="8" t="s">
        <v>473</v>
      </c>
      <c r="C297" s="8" t="s">
        <v>474</v>
      </c>
      <c r="D297" s="9">
        <v>0.75</v>
      </c>
      <c r="E297" s="13">
        <f>단가대비표!O79</f>
        <v>0</v>
      </c>
      <c r="F297" s="14">
        <f>TRUNC(E297*D297,1)</f>
        <v>0</v>
      </c>
      <c r="G297" s="13">
        <f>단가대비표!P79</f>
        <v>102628</v>
      </c>
      <c r="H297" s="14">
        <f>TRUNC(G297*D297,1)</f>
        <v>76971</v>
      </c>
      <c r="I297" s="13">
        <f>단가대비표!V79</f>
        <v>0</v>
      </c>
      <c r="J297" s="14">
        <f>TRUNC(I297*D297,1)</f>
        <v>0</v>
      </c>
      <c r="K297" s="13">
        <f>TRUNC(E297+G297+I297,1)</f>
        <v>102628</v>
      </c>
      <c r="L297" s="14">
        <f>TRUNC(F297+H297+J297,1)</f>
        <v>76971</v>
      </c>
      <c r="M297" s="8" t="s">
        <v>52</v>
      </c>
      <c r="N297" s="2" t="s">
        <v>836</v>
      </c>
      <c r="O297" s="2" t="s">
        <v>475</v>
      </c>
      <c r="P297" s="2" t="s">
        <v>65</v>
      </c>
      <c r="Q297" s="2" t="s">
        <v>65</v>
      </c>
      <c r="R297" s="2" t="s">
        <v>64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847</v>
      </c>
      <c r="AX297" s="2" t="s">
        <v>52</v>
      </c>
      <c r="AY297" s="2" t="s">
        <v>52</v>
      </c>
    </row>
    <row r="298" spans="1:51" ht="30" customHeight="1" x14ac:dyDescent="0.3">
      <c r="A298" s="8" t="s">
        <v>426</v>
      </c>
      <c r="B298" s="8" t="s">
        <v>52</v>
      </c>
      <c r="C298" s="8" t="s">
        <v>52</v>
      </c>
      <c r="D298" s="9"/>
      <c r="E298" s="13"/>
      <c r="F298" s="14">
        <f>TRUNC(SUMIF(N296:N297, N295, F296:F297),0)</f>
        <v>0</v>
      </c>
      <c r="G298" s="13"/>
      <c r="H298" s="14">
        <f>TRUNC(SUMIF(N296:N297, N295, H296:H297),0)</f>
        <v>389831</v>
      </c>
      <c r="I298" s="13"/>
      <c r="J298" s="14">
        <f>TRUNC(SUMIF(N296:N297, N295, J296:J297),0)</f>
        <v>0</v>
      </c>
      <c r="K298" s="13"/>
      <c r="L298" s="14">
        <f>F298+H298+J298</f>
        <v>389831</v>
      </c>
      <c r="M298" s="8" t="s">
        <v>52</v>
      </c>
      <c r="N298" s="2" t="s">
        <v>95</v>
      </c>
      <c r="O298" s="2" t="s">
        <v>95</v>
      </c>
      <c r="P298" s="2" t="s">
        <v>52</v>
      </c>
      <c r="Q298" s="2" t="s">
        <v>52</v>
      </c>
      <c r="R298" s="2" t="s">
        <v>52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52</v>
      </c>
      <c r="AX298" s="2" t="s">
        <v>52</v>
      </c>
      <c r="AY298" s="2" t="s">
        <v>52</v>
      </c>
    </row>
    <row r="299" spans="1:51" ht="30" customHeight="1" x14ac:dyDescent="0.3">
      <c r="A299" s="9"/>
      <c r="B299" s="9"/>
      <c r="C299" s="9"/>
      <c r="D299" s="9"/>
      <c r="E299" s="13"/>
      <c r="F299" s="14"/>
      <c r="G299" s="13"/>
      <c r="H299" s="14"/>
      <c r="I299" s="13"/>
      <c r="J299" s="14"/>
      <c r="K299" s="13"/>
      <c r="L299" s="14"/>
      <c r="M299" s="9"/>
    </row>
    <row r="300" spans="1:51" ht="30" customHeight="1" x14ac:dyDescent="0.3">
      <c r="A300" s="26" t="s">
        <v>848</v>
      </c>
      <c r="B300" s="26"/>
      <c r="C300" s="26"/>
      <c r="D300" s="26"/>
      <c r="E300" s="27"/>
      <c r="F300" s="28"/>
      <c r="G300" s="27"/>
      <c r="H300" s="28"/>
      <c r="I300" s="27"/>
      <c r="J300" s="28"/>
      <c r="K300" s="27"/>
      <c r="L300" s="28"/>
      <c r="M300" s="26"/>
      <c r="N300" s="1" t="s">
        <v>518</v>
      </c>
    </row>
    <row r="301" spans="1:51" ht="30" customHeight="1" x14ac:dyDescent="0.3">
      <c r="A301" s="8" t="s">
        <v>525</v>
      </c>
      <c r="B301" s="8" t="s">
        <v>473</v>
      </c>
      <c r="C301" s="8" t="s">
        <v>474</v>
      </c>
      <c r="D301" s="9">
        <v>0.04</v>
      </c>
      <c r="E301" s="13">
        <f>단가대비표!O81</f>
        <v>0</v>
      </c>
      <c r="F301" s="14">
        <f>TRUNC(E301*D301,1)</f>
        <v>0</v>
      </c>
      <c r="G301" s="13">
        <f>단가대비표!P81</f>
        <v>180153</v>
      </c>
      <c r="H301" s="14">
        <f>TRUNC(G301*D301,1)</f>
        <v>7206.1</v>
      </c>
      <c r="I301" s="13">
        <f>단가대비표!V81</f>
        <v>0</v>
      </c>
      <c r="J301" s="14">
        <f>TRUNC(I301*D301,1)</f>
        <v>0</v>
      </c>
      <c r="K301" s="13">
        <f t="shared" ref="K301:L303" si="48">TRUNC(E301+G301+I301,1)</f>
        <v>180153</v>
      </c>
      <c r="L301" s="14">
        <f t="shared" si="48"/>
        <v>7206.1</v>
      </c>
      <c r="M301" s="8" t="s">
        <v>52</v>
      </c>
      <c r="N301" s="2" t="s">
        <v>518</v>
      </c>
      <c r="O301" s="2" t="s">
        <v>526</v>
      </c>
      <c r="P301" s="2" t="s">
        <v>65</v>
      </c>
      <c r="Q301" s="2" t="s">
        <v>65</v>
      </c>
      <c r="R301" s="2" t="s">
        <v>64</v>
      </c>
      <c r="S301" s="3"/>
      <c r="T301" s="3"/>
      <c r="U301" s="3"/>
      <c r="V301" s="3">
        <v>1</v>
      </c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52</v>
      </c>
      <c r="AW301" s="2" t="s">
        <v>849</v>
      </c>
      <c r="AX301" s="2" t="s">
        <v>52</v>
      </c>
      <c r="AY301" s="2" t="s">
        <v>52</v>
      </c>
    </row>
    <row r="302" spans="1:51" ht="30" customHeight="1" x14ac:dyDescent="0.3">
      <c r="A302" s="8" t="s">
        <v>850</v>
      </c>
      <c r="B302" s="8" t="s">
        <v>473</v>
      </c>
      <c r="C302" s="8" t="s">
        <v>474</v>
      </c>
      <c r="D302" s="9">
        <v>0.02</v>
      </c>
      <c r="E302" s="13">
        <f>단가대비표!O86</f>
        <v>0</v>
      </c>
      <c r="F302" s="14">
        <f>TRUNC(E302*D302,1)</f>
        <v>0</v>
      </c>
      <c r="G302" s="13">
        <f>단가대비표!P86</f>
        <v>157183</v>
      </c>
      <c r="H302" s="14">
        <f>TRUNC(G302*D302,1)</f>
        <v>3143.6</v>
      </c>
      <c r="I302" s="13">
        <f>단가대비표!V86</f>
        <v>0</v>
      </c>
      <c r="J302" s="14">
        <f>TRUNC(I302*D302,1)</f>
        <v>0</v>
      </c>
      <c r="K302" s="13">
        <f t="shared" si="48"/>
        <v>157183</v>
      </c>
      <c r="L302" s="14">
        <f t="shared" si="48"/>
        <v>3143.6</v>
      </c>
      <c r="M302" s="8" t="s">
        <v>52</v>
      </c>
      <c r="N302" s="2" t="s">
        <v>518</v>
      </c>
      <c r="O302" s="2" t="s">
        <v>851</v>
      </c>
      <c r="P302" s="2" t="s">
        <v>65</v>
      </c>
      <c r="Q302" s="2" t="s">
        <v>65</v>
      </c>
      <c r="R302" s="2" t="s">
        <v>64</v>
      </c>
      <c r="S302" s="3"/>
      <c r="T302" s="3"/>
      <c r="U302" s="3"/>
      <c r="V302" s="3">
        <v>1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52</v>
      </c>
      <c r="AW302" s="2" t="s">
        <v>852</v>
      </c>
      <c r="AX302" s="2" t="s">
        <v>52</v>
      </c>
      <c r="AY302" s="2" t="s">
        <v>52</v>
      </c>
    </row>
    <row r="303" spans="1:51" ht="30" customHeight="1" x14ac:dyDescent="0.3">
      <c r="A303" s="8" t="s">
        <v>512</v>
      </c>
      <c r="B303" s="8" t="s">
        <v>853</v>
      </c>
      <c r="C303" s="8" t="s">
        <v>352</v>
      </c>
      <c r="D303" s="9">
        <v>1</v>
      </c>
      <c r="E303" s="13">
        <f>TRUNC(SUMIF(V301:V303, RIGHTB(O303, 1), H301:H303)*U303, 2)</f>
        <v>310.49</v>
      </c>
      <c r="F303" s="14">
        <f>TRUNC(E303*D303,1)</f>
        <v>310.39999999999998</v>
      </c>
      <c r="G303" s="13">
        <v>0</v>
      </c>
      <c r="H303" s="14">
        <f>TRUNC(G303*D303,1)</f>
        <v>0</v>
      </c>
      <c r="I303" s="13">
        <v>0</v>
      </c>
      <c r="J303" s="14">
        <f>TRUNC(I303*D303,1)</f>
        <v>0</v>
      </c>
      <c r="K303" s="13">
        <f t="shared" si="48"/>
        <v>310.39999999999998</v>
      </c>
      <c r="L303" s="14">
        <f t="shared" si="48"/>
        <v>310.39999999999998</v>
      </c>
      <c r="M303" s="8" t="s">
        <v>52</v>
      </c>
      <c r="N303" s="2" t="s">
        <v>518</v>
      </c>
      <c r="O303" s="2" t="s">
        <v>376</v>
      </c>
      <c r="P303" s="2" t="s">
        <v>65</v>
      </c>
      <c r="Q303" s="2" t="s">
        <v>65</v>
      </c>
      <c r="R303" s="2" t="s">
        <v>65</v>
      </c>
      <c r="S303" s="3">
        <v>1</v>
      </c>
      <c r="T303" s="3">
        <v>0</v>
      </c>
      <c r="U303" s="3">
        <v>0.03</v>
      </c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854</v>
      </c>
      <c r="AX303" s="2" t="s">
        <v>52</v>
      </c>
      <c r="AY303" s="2" t="s">
        <v>52</v>
      </c>
    </row>
    <row r="304" spans="1:51" ht="30" customHeight="1" x14ac:dyDescent="0.3">
      <c r="A304" s="8" t="s">
        <v>426</v>
      </c>
      <c r="B304" s="8" t="s">
        <v>52</v>
      </c>
      <c r="C304" s="8" t="s">
        <v>52</v>
      </c>
      <c r="D304" s="9"/>
      <c r="E304" s="13"/>
      <c r="F304" s="14">
        <f>TRUNC(SUMIF(N301:N303, N300, F301:F303),0)</f>
        <v>310</v>
      </c>
      <c r="G304" s="13"/>
      <c r="H304" s="14">
        <f>TRUNC(SUMIF(N301:N303, N300, H301:H303),0)</f>
        <v>10349</v>
      </c>
      <c r="I304" s="13"/>
      <c r="J304" s="14">
        <f>TRUNC(SUMIF(N301:N303, N300, J301:J303),0)</f>
        <v>0</v>
      </c>
      <c r="K304" s="13"/>
      <c r="L304" s="14">
        <f>F304+H304+J304</f>
        <v>10659</v>
      </c>
      <c r="M304" s="8" t="s">
        <v>52</v>
      </c>
      <c r="N304" s="2" t="s">
        <v>95</v>
      </c>
      <c r="O304" s="2" t="s">
        <v>95</v>
      </c>
      <c r="P304" s="2" t="s">
        <v>52</v>
      </c>
      <c r="Q304" s="2" t="s">
        <v>52</v>
      </c>
      <c r="R304" s="2" t="s">
        <v>52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52</v>
      </c>
      <c r="AX304" s="2" t="s">
        <v>52</v>
      </c>
      <c r="AY304" s="2" t="s">
        <v>52</v>
      </c>
    </row>
    <row r="305" spans="1:51" ht="30" customHeight="1" x14ac:dyDescent="0.3">
      <c r="A305" s="9"/>
      <c r="B305" s="9"/>
      <c r="C305" s="9"/>
      <c r="D305" s="9"/>
      <c r="E305" s="13"/>
      <c r="F305" s="14"/>
      <c r="G305" s="13"/>
      <c r="H305" s="14"/>
      <c r="I305" s="13"/>
      <c r="J305" s="14"/>
      <c r="K305" s="13"/>
      <c r="L305" s="14"/>
      <c r="M305" s="9"/>
    </row>
    <row r="306" spans="1:51" ht="30" customHeight="1" x14ac:dyDescent="0.3">
      <c r="A306" s="26" t="s">
        <v>855</v>
      </c>
      <c r="B306" s="26"/>
      <c r="C306" s="26"/>
      <c r="D306" s="26"/>
      <c r="E306" s="27"/>
      <c r="F306" s="28"/>
      <c r="G306" s="27"/>
      <c r="H306" s="28"/>
      <c r="I306" s="27"/>
      <c r="J306" s="28"/>
      <c r="K306" s="27"/>
      <c r="L306" s="28"/>
      <c r="M306" s="26"/>
      <c r="N306" s="1" t="s">
        <v>540</v>
      </c>
    </row>
    <row r="307" spans="1:51" ht="30" customHeight="1" x14ac:dyDescent="0.3">
      <c r="A307" s="8" t="s">
        <v>850</v>
      </c>
      <c r="B307" s="8" t="s">
        <v>473</v>
      </c>
      <c r="C307" s="8" t="s">
        <v>474</v>
      </c>
      <c r="D307" s="9">
        <v>1.1000000000000001E-3</v>
      </c>
      <c r="E307" s="13">
        <f>단가대비표!O86</f>
        <v>0</v>
      </c>
      <c r="F307" s="14">
        <f>TRUNC(E307*D307,1)</f>
        <v>0</v>
      </c>
      <c r="G307" s="13">
        <f>단가대비표!P86</f>
        <v>157183</v>
      </c>
      <c r="H307" s="14">
        <f>TRUNC(G307*D307,1)</f>
        <v>172.9</v>
      </c>
      <c r="I307" s="13">
        <f>단가대비표!V86</f>
        <v>0</v>
      </c>
      <c r="J307" s="14">
        <f>TRUNC(I307*D307,1)</f>
        <v>0</v>
      </c>
      <c r="K307" s="13">
        <f t="shared" ref="K307:L309" si="49">TRUNC(E307+G307+I307,1)</f>
        <v>157183</v>
      </c>
      <c r="L307" s="14">
        <f t="shared" si="49"/>
        <v>172.9</v>
      </c>
      <c r="M307" s="8" t="s">
        <v>52</v>
      </c>
      <c r="N307" s="2" t="s">
        <v>540</v>
      </c>
      <c r="O307" s="2" t="s">
        <v>851</v>
      </c>
      <c r="P307" s="2" t="s">
        <v>65</v>
      </c>
      <c r="Q307" s="2" t="s">
        <v>65</v>
      </c>
      <c r="R307" s="2" t="s">
        <v>64</v>
      </c>
      <c r="S307" s="3"/>
      <c r="T307" s="3"/>
      <c r="U307" s="3"/>
      <c r="V307" s="3">
        <v>1</v>
      </c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2" t="s">
        <v>52</v>
      </c>
      <c r="AW307" s="2" t="s">
        <v>856</v>
      </c>
      <c r="AX307" s="2" t="s">
        <v>52</v>
      </c>
      <c r="AY307" s="2" t="s">
        <v>52</v>
      </c>
    </row>
    <row r="308" spans="1:51" ht="30" customHeight="1" x14ac:dyDescent="0.3">
      <c r="A308" s="8" t="s">
        <v>472</v>
      </c>
      <c r="B308" s="8" t="s">
        <v>473</v>
      </c>
      <c r="C308" s="8" t="s">
        <v>474</v>
      </c>
      <c r="D308" s="9">
        <v>2.2000000000000001E-3</v>
      </c>
      <c r="E308" s="13">
        <f>단가대비표!O79</f>
        <v>0</v>
      </c>
      <c r="F308" s="14">
        <f>TRUNC(E308*D308,1)</f>
        <v>0</v>
      </c>
      <c r="G308" s="13">
        <f>단가대비표!P79</f>
        <v>102628</v>
      </c>
      <c r="H308" s="14">
        <f>TRUNC(G308*D308,1)</f>
        <v>225.7</v>
      </c>
      <c r="I308" s="13">
        <f>단가대비표!V79</f>
        <v>0</v>
      </c>
      <c r="J308" s="14">
        <f>TRUNC(I308*D308,1)</f>
        <v>0</v>
      </c>
      <c r="K308" s="13">
        <f t="shared" si="49"/>
        <v>102628</v>
      </c>
      <c r="L308" s="14">
        <f t="shared" si="49"/>
        <v>225.7</v>
      </c>
      <c r="M308" s="8" t="s">
        <v>52</v>
      </c>
      <c r="N308" s="2" t="s">
        <v>540</v>
      </c>
      <c r="O308" s="2" t="s">
        <v>475</v>
      </c>
      <c r="P308" s="2" t="s">
        <v>65</v>
      </c>
      <c r="Q308" s="2" t="s">
        <v>65</v>
      </c>
      <c r="R308" s="2" t="s">
        <v>64</v>
      </c>
      <c r="S308" s="3"/>
      <c r="T308" s="3"/>
      <c r="U308" s="3"/>
      <c r="V308" s="3">
        <v>1</v>
      </c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2" t="s">
        <v>52</v>
      </c>
      <c r="AW308" s="2" t="s">
        <v>857</v>
      </c>
      <c r="AX308" s="2" t="s">
        <v>52</v>
      </c>
      <c r="AY308" s="2" t="s">
        <v>52</v>
      </c>
    </row>
    <row r="309" spans="1:51" ht="30" customHeight="1" x14ac:dyDescent="0.3">
      <c r="A309" s="8" t="s">
        <v>512</v>
      </c>
      <c r="B309" s="8" t="s">
        <v>858</v>
      </c>
      <c r="C309" s="8" t="s">
        <v>352</v>
      </c>
      <c r="D309" s="9">
        <v>1</v>
      </c>
      <c r="E309" s="13">
        <f>TRUNC(SUMIF(V307:V309, RIGHTB(O309, 1), H307:H309)*U309, 2)</f>
        <v>159.44</v>
      </c>
      <c r="F309" s="14">
        <f>TRUNC(E309*D309,1)</f>
        <v>159.4</v>
      </c>
      <c r="G309" s="13">
        <v>0</v>
      </c>
      <c r="H309" s="14">
        <f>TRUNC(G309*D309,1)</f>
        <v>0</v>
      </c>
      <c r="I309" s="13">
        <v>0</v>
      </c>
      <c r="J309" s="14">
        <f>TRUNC(I309*D309,1)</f>
        <v>0</v>
      </c>
      <c r="K309" s="13">
        <f t="shared" si="49"/>
        <v>159.4</v>
      </c>
      <c r="L309" s="14">
        <f t="shared" si="49"/>
        <v>159.4</v>
      </c>
      <c r="M309" s="8" t="s">
        <v>52</v>
      </c>
      <c r="N309" s="2" t="s">
        <v>540</v>
      </c>
      <c r="O309" s="2" t="s">
        <v>376</v>
      </c>
      <c r="P309" s="2" t="s">
        <v>65</v>
      </c>
      <c r="Q309" s="2" t="s">
        <v>65</v>
      </c>
      <c r="R309" s="2" t="s">
        <v>65</v>
      </c>
      <c r="S309" s="3">
        <v>1</v>
      </c>
      <c r="T309" s="3">
        <v>0</v>
      </c>
      <c r="U309" s="3">
        <v>0.4</v>
      </c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859</v>
      </c>
      <c r="AX309" s="2" t="s">
        <v>52</v>
      </c>
      <c r="AY309" s="2" t="s">
        <v>52</v>
      </c>
    </row>
    <row r="310" spans="1:51" ht="30" customHeight="1" x14ac:dyDescent="0.3">
      <c r="A310" s="8" t="s">
        <v>426</v>
      </c>
      <c r="B310" s="8" t="s">
        <v>52</v>
      </c>
      <c r="C310" s="8" t="s">
        <v>52</v>
      </c>
      <c r="D310" s="9"/>
      <c r="E310" s="13"/>
      <c r="F310" s="14">
        <f>TRUNC(SUMIF(N307:N309, N306, F307:F309),0)</f>
        <v>159</v>
      </c>
      <c r="G310" s="13"/>
      <c r="H310" s="14">
        <f>TRUNC(SUMIF(N307:N309, N306, H307:H309),0)</f>
        <v>398</v>
      </c>
      <c r="I310" s="13"/>
      <c r="J310" s="14">
        <f>TRUNC(SUMIF(N307:N309, N306, J307:J309),0)</f>
        <v>0</v>
      </c>
      <c r="K310" s="13"/>
      <c r="L310" s="14">
        <f>F310+H310+J310</f>
        <v>557</v>
      </c>
      <c r="M310" s="8" t="s">
        <v>52</v>
      </c>
      <c r="N310" s="2" t="s">
        <v>95</v>
      </c>
      <c r="O310" s="2" t="s">
        <v>95</v>
      </c>
      <c r="P310" s="2" t="s">
        <v>52</v>
      </c>
      <c r="Q310" s="2" t="s">
        <v>52</v>
      </c>
      <c r="R310" s="2" t="s">
        <v>52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52</v>
      </c>
      <c r="AX310" s="2" t="s">
        <v>52</v>
      </c>
      <c r="AY310" s="2" t="s">
        <v>52</v>
      </c>
    </row>
    <row r="311" spans="1:51" ht="30" customHeight="1" x14ac:dyDescent="0.3">
      <c r="A311" s="9"/>
      <c r="B311" s="9"/>
      <c r="C311" s="9"/>
      <c r="D311" s="9"/>
      <c r="E311" s="13"/>
      <c r="F311" s="14"/>
      <c r="G311" s="13"/>
      <c r="H311" s="14"/>
      <c r="I311" s="13"/>
      <c r="J311" s="14"/>
      <c r="K311" s="13"/>
      <c r="L311" s="14"/>
      <c r="M311" s="9"/>
    </row>
    <row r="312" spans="1:51" ht="30" customHeight="1" x14ac:dyDescent="0.3">
      <c r="A312" s="26" t="s">
        <v>860</v>
      </c>
      <c r="B312" s="26"/>
      <c r="C312" s="26"/>
      <c r="D312" s="26"/>
      <c r="E312" s="27"/>
      <c r="F312" s="28"/>
      <c r="G312" s="27"/>
      <c r="H312" s="28"/>
      <c r="I312" s="27"/>
      <c r="J312" s="28"/>
      <c r="K312" s="27"/>
      <c r="L312" s="28"/>
      <c r="M312" s="26"/>
      <c r="N312" s="1" t="s">
        <v>546</v>
      </c>
    </row>
    <row r="313" spans="1:51" ht="30" customHeight="1" x14ac:dyDescent="0.3">
      <c r="A313" s="8" t="s">
        <v>861</v>
      </c>
      <c r="B313" s="8" t="s">
        <v>862</v>
      </c>
      <c r="C313" s="8" t="s">
        <v>110</v>
      </c>
      <c r="D313" s="9">
        <v>3.5</v>
      </c>
      <c r="E313" s="13">
        <f>단가대비표!O9</f>
        <v>2166.66</v>
      </c>
      <c r="F313" s="14">
        <f>TRUNC(E313*D313,1)</f>
        <v>7583.3</v>
      </c>
      <c r="G313" s="13">
        <f>단가대비표!P9</f>
        <v>0</v>
      </c>
      <c r="H313" s="14">
        <f>TRUNC(G313*D313,1)</f>
        <v>0</v>
      </c>
      <c r="I313" s="13">
        <f>단가대비표!V9</f>
        <v>0</v>
      </c>
      <c r="J313" s="14">
        <f>TRUNC(I313*D313,1)</f>
        <v>0</v>
      </c>
      <c r="K313" s="13">
        <f t="shared" ref="K313:L316" si="50">TRUNC(E313+G313+I313,1)</f>
        <v>2166.6</v>
      </c>
      <c r="L313" s="14">
        <f t="shared" si="50"/>
        <v>7583.3</v>
      </c>
      <c r="M313" s="8" t="s">
        <v>863</v>
      </c>
      <c r="N313" s="2" t="s">
        <v>546</v>
      </c>
      <c r="O313" s="2" t="s">
        <v>864</v>
      </c>
      <c r="P313" s="2" t="s">
        <v>65</v>
      </c>
      <c r="Q313" s="2" t="s">
        <v>65</v>
      </c>
      <c r="R313" s="2" t="s">
        <v>64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865</v>
      </c>
      <c r="AX313" s="2" t="s">
        <v>52</v>
      </c>
      <c r="AY313" s="2" t="s">
        <v>52</v>
      </c>
    </row>
    <row r="314" spans="1:51" ht="30" customHeight="1" x14ac:dyDescent="0.3">
      <c r="A314" s="8" t="s">
        <v>866</v>
      </c>
      <c r="B314" s="8" t="s">
        <v>867</v>
      </c>
      <c r="C314" s="8" t="s">
        <v>143</v>
      </c>
      <c r="D314" s="9">
        <v>1.7</v>
      </c>
      <c r="E314" s="13">
        <f>단가대비표!O13</f>
        <v>9020</v>
      </c>
      <c r="F314" s="14">
        <f>TRUNC(E314*D314,1)</f>
        <v>15334</v>
      </c>
      <c r="G314" s="13">
        <f>단가대비표!P13</f>
        <v>0</v>
      </c>
      <c r="H314" s="14">
        <f>TRUNC(G314*D314,1)</f>
        <v>0</v>
      </c>
      <c r="I314" s="13">
        <f>단가대비표!V13</f>
        <v>0</v>
      </c>
      <c r="J314" s="14">
        <f>TRUNC(I314*D314,1)</f>
        <v>0</v>
      </c>
      <c r="K314" s="13">
        <f t="shared" si="50"/>
        <v>9020</v>
      </c>
      <c r="L314" s="14">
        <f t="shared" si="50"/>
        <v>15334</v>
      </c>
      <c r="M314" s="8" t="s">
        <v>52</v>
      </c>
      <c r="N314" s="2" t="s">
        <v>546</v>
      </c>
      <c r="O314" s="2" t="s">
        <v>868</v>
      </c>
      <c r="P314" s="2" t="s">
        <v>65</v>
      </c>
      <c r="Q314" s="2" t="s">
        <v>65</v>
      </c>
      <c r="R314" s="2" t="s">
        <v>64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869</v>
      </c>
      <c r="AX314" s="2" t="s">
        <v>52</v>
      </c>
      <c r="AY314" s="2" t="s">
        <v>52</v>
      </c>
    </row>
    <row r="315" spans="1:51" ht="30" customHeight="1" x14ac:dyDescent="0.3">
      <c r="A315" s="8" t="s">
        <v>557</v>
      </c>
      <c r="B315" s="8" t="s">
        <v>558</v>
      </c>
      <c r="C315" s="8" t="s">
        <v>231</v>
      </c>
      <c r="D315" s="9">
        <v>1</v>
      </c>
      <c r="E315" s="13">
        <f>단가대비표!O60</f>
        <v>523</v>
      </c>
      <c r="F315" s="14">
        <f>TRUNC(E315*D315,1)</f>
        <v>523</v>
      </c>
      <c r="G315" s="13">
        <f>단가대비표!P60</f>
        <v>0</v>
      </c>
      <c r="H315" s="14">
        <f>TRUNC(G315*D315,1)</f>
        <v>0</v>
      </c>
      <c r="I315" s="13">
        <f>단가대비표!V60</f>
        <v>0</v>
      </c>
      <c r="J315" s="14">
        <f>TRUNC(I315*D315,1)</f>
        <v>0</v>
      </c>
      <c r="K315" s="13">
        <f t="shared" si="50"/>
        <v>523</v>
      </c>
      <c r="L315" s="14">
        <f t="shared" si="50"/>
        <v>523</v>
      </c>
      <c r="M315" s="8" t="s">
        <v>52</v>
      </c>
      <c r="N315" s="2" t="s">
        <v>546</v>
      </c>
      <c r="O315" s="2" t="s">
        <v>559</v>
      </c>
      <c r="P315" s="2" t="s">
        <v>65</v>
      </c>
      <c r="Q315" s="2" t="s">
        <v>65</v>
      </c>
      <c r="R315" s="2" t="s">
        <v>64</v>
      </c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870</v>
      </c>
      <c r="AX315" s="2" t="s">
        <v>52</v>
      </c>
      <c r="AY315" s="2" t="s">
        <v>52</v>
      </c>
    </row>
    <row r="316" spans="1:51" ht="30" customHeight="1" x14ac:dyDescent="0.3">
      <c r="A316" s="8" t="s">
        <v>871</v>
      </c>
      <c r="B316" s="8" t="s">
        <v>872</v>
      </c>
      <c r="C316" s="8" t="s">
        <v>143</v>
      </c>
      <c r="D316" s="9">
        <v>2</v>
      </c>
      <c r="E316" s="13">
        <f>단가대비표!O21</f>
        <v>880</v>
      </c>
      <c r="F316" s="14">
        <f>TRUNC(E316*D316,1)</f>
        <v>1760</v>
      </c>
      <c r="G316" s="13">
        <f>단가대비표!P21</f>
        <v>0</v>
      </c>
      <c r="H316" s="14">
        <f>TRUNC(G316*D316,1)</f>
        <v>0</v>
      </c>
      <c r="I316" s="13">
        <f>단가대비표!V21</f>
        <v>0</v>
      </c>
      <c r="J316" s="14">
        <f>TRUNC(I316*D316,1)</f>
        <v>0</v>
      </c>
      <c r="K316" s="13">
        <f t="shared" si="50"/>
        <v>880</v>
      </c>
      <c r="L316" s="14">
        <f t="shared" si="50"/>
        <v>1760</v>
      </c>
      <c r="M316" s="8" t="s">
        <v>52</v>
      </c>
      <c r="N316" s="2" t="s">
        <v>546</v>
      </c>
      <c r="O316" s="2" t="s">
        <v>873</v>
      </c>
      <c r="P316" s="2" t="s">
        <v>65</v>
      </c>
      <c r="Q316" s="2" t="s">
        <v>65</v>
      </c>
      <c r="R316" s="2" t="s">
        <v>64</v>
      </c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2" t="s">
        <v>52</v>
      </c>
      <c r="AW316" s="2" t="s">
        <v>874</v>
      </c>
      <c r="AX316" s="2" t="s">
        <v>52</v>
      </c>
      <c r="AY316" s="2" t="s">
        <v>52</v>
      </c>
    </row>
    <row r="317" spans="1:51" ht="30" customHeight="1" x14ac:dyDescent="0.3">
      <c r="A317" s="8" t="s">
        <v>426</v>
      </c>
      <c r="B317" s="8" t="s">
        <v>52</v>
      </c>
      <c r="C317" s="8" t="s">
        <v>52</v>
      </c>
      <c r="D317" s="9"/>
      <c r="E317" s="13"/>
      <c r="F317" s="14">
        <f>TRUNC(SUMIF(N313:N316, N312, F313:F316),0)</f>
        <v>25200</v>
      </c>
      <c r="G317" s="13"/>
      <c r="H317" s="14">
        <f>TRUNC(SUMIF(N313:N316, N312, H313:H316),0)</f>
        <v>0</v>
      </c>
      <c r="I317" s="13"/>
      <c r="J317" s="14">
        <f>TRUNC(SUMIF(N313:N316, N312, J313:J316),0)</f>
        <v>0</v>
      </c>
      <c r="K317" s="13"/>
      <c r="L317" s="14">
        <f>F317+H317+J317</f>
        <v>25200</v>
      </c>
      <c r="M317" s="8" t="s">
        <v>52</v>
      </c>
      <c r="N317" s="2" t="s">
        <v>95</v>
      </c>
      <c r="O317" s="2" t="s">
        <v>95</v>
      </c>
      <c r="P317" s="2" t="s">
        <v>52</v>
      </c>
      <c r="Q317" s="2" t="s">
        <v>52</v>
      </c>
      <c r="R317" s="2" t="s">
        <v>52</v>
      </c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52</v>
      </c>
      <c r="AW317" s="2" t="s">
        <v>52</v>
      </c>
      <c r="AX317" s="2" t="s">
        <v>52</v>
      </c>
      <c r="AY317" s="2" t="s">
        <v>52</v>
      </c>
    </row>
    <row r="318" spans="1:51" ht="30" customHeight="1" x14ac:dyDescent="0.3">
      <c r="A318" s="9"/>
      <c r="B318" s="9"/>
      <c r="C318" s="9"/>
      <c r="D318" s="9"/>
      <c r="E318" s="13"/>
      <c r="F318" s="14"/>
      <c r="G318" s="13"/>
      <c r="H318" s="14"/>
      <c r="I318" s="13"/>
      <c r="J318" s="14"/>
      <c r="K318" s="13"/>
      <c r="L318" s="14"/>
      <c r="M318" s="9"/>
    </row>
    <row r="319" spans="1:51" ht="30" customHeight="1" x14ac:dyDescent="0.3">
      <c r="A319" s="26" t="s">
        <v>875</v>
      </c>
      <c r="B319" s="26"/>
      <c r="C319" s="26"/>
      <c r="D319" s="26"/>
      <c r="E319" s="27"/>
      <c r="F319" s="28"/>
      <c r="G319" s="27"/>
      <c r="H319" s="28"/>
      <c r="I319" s="27"/>
      <c r="J319" s="28"/>
      <c r="K319" s="27"/>
      <c r="L319" s="28"/>
      <c r="M319" s="26"/>
      <c r="N319" s="1" t="s">
        <v>564</v>
      </c>
    </row>
    <row r="320" spans="1:51" ht="30" customHeight="1" x14ac:dyDescent="0.3">
      <c r="A320" s="8" t="s">
        <v>525</v>
      </c>
      <c r="B320" s="8" t="s">
        <v>473</v>
      </c>
      <c r="C320" s="8" t="s">
        <v>474</v>
      </c>
      <c r="D320" s="9">
        <v>0.46</v>
      </c>
      <c r="E320" s="13">
        <f>단가대비표!O81</f>
        <v>0</v>
      </c>
      <c r="F320" s="14">
        <f>TRUNC(E320*D320,1)</f>
        <v>0</v>
      </c>
      <c r="G320" s="13">
        <f>단가대비표!P81</f>
        <v>180153</v>
      </c>
      <c r="H320" s="14">
        <f>TRUNC(G320*D320,1)</f>
        <v>82870.3</v>
      </c>
      <c r="I320" s="13">
        <f>단가대비표!V81</f>
        <v>0</v>
      </c>
      <c r="J320" s="14">
        <f>TRUNC(I320*D320,1)</f>
        <v>0</v>
      </c>
      <c r="K320" s="13">
        <f>TRUNC(E320+G320+I320,1)</f>
        <v>180153</v>
      </c>
      <c r="L320" s="14">
        <f>TRUNC(F320+H320+J320,1)</f>
        <v>82870.3</v>
      </c>
      <c r="M320" s="8" t="s">
        <v>52</v>
      </c>
      <c r="N320" s="2" t="s">
        <v>564</v>
      </c>
      <c r="O320" s="2" t="s">
        <v>526</v>
      </c>
      <c r="P320" s="2" t="s">
        <v>65</v>
      </c>
      <c r="Q320" s="2" t="s">
        <v>65</v>
      </c>
      <c r="R320" s="2" t="s">
        <v>64</v>
      </c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52</v>
      </c>
      <c r="AW320" s="2" t="s">
        <v>876</v>
      </c>
      <c r="AX320" s="2" t="s">
        <v>52</v>
      </c>
      <c r="AY320" s="2" t="s">
        <v>52</v>
      </c>
    </row>
    <row r="321" spans="1:51" ht="30" customHeight="1" x14ac:dyDescent="0.3">
      <c r="A321" s="8" t="s">
        <v>548</v>
      </c>
      <c r="B321" s="8" t="s">
        <v>473</v>
      </c>
      <c r="C321" s="8" t="s">
        <v>474</v>
      </c>
      <c r="D321" s="9">
        <v>5.8000000000000003E-2</v>
      </c>
      <c r="E321" s="13">
        <f>단가대비표!O85</f>
        <v>0</v>
      </c>
      <c r="F321" s="14">
        <f>TRUNC(E321*D321,1)</f>
        <v>0</v>
      </c>
      <c r="G321" s="13">
        <f>단가대비표!P85</f>
        <v>156660</v>
      </c>
      <c r="H321" s="14">
        <f>TRUNC(G321*D321,1)</f>
        <v>9086.2000000000007</v>
      </c>
      <c r="I321" s="13">
        <f>단가대비표!V85</f>
        <v>0</v>
      </c>
      <c r="J321" s="14">
        <f>TRUNC(I321*D321,1)</f>
        <v>0</v>
      </c>
      <c r="K321" s="13">
        <f>TRUNC(E321+G321+I321,1)</f>
        <v>156660</v>
      </c>
      <c r="L321" s="14">
        <f>TRUNC(F321+H321+J321,1)</f>
        <v>9086.2000000000007</v>
      </c>
      <c r="M321" s="8" t="s">
        <v>52</v>
      </c>
      <c r="N321" s="2" t="s">
        <v>564</v>
      </c>
      <c r="O321" s="2" t="s">
        <v>549</v>
      </c>
      <c r="P321" s="2" t="s">
        <v>65</v>
      </c>
      <c r="Q321" s="2" t="s">
        <v>65</v>
      </c>
      <c r="R321" s="2" t="s">
        <v>64</v>
      </c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877</v>
      </c>
      <c r="AX321" s="2" t="s">
        <v>52</v>
      </c>
      <c r="AY321" s="2" t="s">
        <v>52</v>
      </c>
    </row>
    <row r="322" spans="1:51" ht="30" customHeight="1" x14ac:dyDescent="0.3">
      <c r="A322" s="8" t="s">
        <v>426</v>
      </c>
      <c r="B322" s="8" t="s">
        <v>52</v>
      </c>
      <c r="C322" s="8" t="s">
        <v>52</v>
      </c>
      <c r="D322" s="9"/>
      <c r="E322" s="13"/>
      <c r="F322" s="14">
        <f>TRUNC(SUMIF(N320:N321, N319, F320:F321),0)</f>
        <v>0</v>
      </c>
      <c r="G322" s="13"/>
      <c r="H322" s="14">
        <f>TRUNC(SUMIF(N320:N321, N319, H320:H321),0)</f>
        <v>91956</v>
      </c>
      <c r="I322" s="13"/>
      <c r="J322" s="14">
        <f>TRUNC(SUMIF(N320:N321, N319, J320:J321),0)</f>
        <v>0</v>
      </c>
      <c r="K322" s="13"/>
      <c r="L322" s="14">
        <f>F322+H322+J322</f>
        <v>91956</v>
      </c>
      <c r="M322" s="8" t="s">
        <v>52</v>
      </c>
      <c r="N322" s="2" t="s">
        <v>95</v>
      </c>
      <c r="O322" s="2" t="s">
        <v>95</v>
      </c>
      <c r="P322" s="2" t="s">
        <v>52</v>
      </c>
      <c r="Q322" s="2" t="s">
        <v>52</v>
      </c>
      <c r="R322" s="2" t="s">
        <v>52</v>
      </c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52</v>
      </c>
      <c r="AW322" s="2" t="s">
        <v>52</v>
      </c>
      <c r="AX322" s="2" t="s">
        <v>52</v>
      </c>
      <c r="AY322" s="2" t="s">
        <v>52</v>
      </c>
    </row>
    <row r="323" spans="1:51" ht="30" customHeight="1" x14ac:dyDescent="0.3">
      <c r="A323" s="9"/>
      <c r="B323" s="9"/>
      <c r="C323" s="9"/>
      <c r="D323" s="9"/>
      <c r="E323" s="13"/>
      <c r="F323" s="14"/>
      <c r="G323" s="13"/>
      <c r="H323" s="14"/>
      <c r="I323" s="13"/>
      <c r="J323" s="14"/>
      <c r="K323" s="13"/>
      <c r="L323" s="14"/>
      <c r="M323" s="9"/>
    </row>
    <row r="324" spans="1:51" ht="30" customHeight="1" x14ac:dyDescent="0.3">
      <c r="A324" s="26" t="s">
        <v>878</v>
      </c>
      <c r="B324" s="26"/>
      <c r="C324" s="26"/>
      <c r="D324" s="26"/>
      <c r="E324" s="27"/>
      <c r="F324" s="28"/>
      <c r="G324" s="27"/>
      <c r="H324" s="28"/>
      <c r="I324" s="27"/>
      <c r="J324" s="28"/>
      <c r="K324" s="27"/>
      <c r="L324" s="28"/>
      <c r="M324" s="26"/>
      <c r="N324" s="1" t="s">
        <v>575</v>
      </c>
    </row>
    <row r="325" spans="1:51" ht="30" customHeight="1" x14ac:dyDescent="0.3">
      <c r="A325" s="8" t="s">
        <v>879</v>
      </c>
      <c r="B325" s="8" t="s">
        <v>880</v>
      </c>
      <c r="C325" s="8" t="s">
        <v>474</v>
      </c>
      <c r="D325" s="9">
        <v>0.03</v>
      </c>
      <c r="E325" s="13">
        <f>단가대비표!O94</f>
        <v>0</v>
      </c>
      <c r="F325" s="14">
        <f>TRUNC(E325*D325,1)</f>
        <v>0</v>
      </c>
      <c r="G325" s="13">
        <f>단가대비표!P94</f>
        <v>134606</v>
      </c>
      <c r="H325" s="14">
        <f>TRUNC(G325*D325,1)</f>
        <v>4038.1</v>
      </c>
      <c r="I325" s="13">
        <f>단가대비표!V94</f>
        <v>0</v>
      </c>
      <c r="J325" s="14">
        <f>TRUNC(I325*D325,1)</f>
        <v>0</v>
      </c>
      <c r="K325" s="13">
        <f>TRUNC(E325+G325+I325,1)</f>
        <v>134606</v>
      </c>
      <c r="L325" s="14">
        <f>TRUNC(F325+H325+J325,1)</f>
        <v>4038.1</v>
      </c>
      <c r="M325" s="8" t="s">
        <v>52</v>
      </c>
      <c r="N325" s="2" t="s">
        <v>575</v>
      </c>
      <c r="O325" s="2" t="s">
        <v>881</v>
      </c>
      <c r="P325" s="2" t="s">
        <v>65</v>
      </c>
      <c r="Q325" s="2" t="s">
        <v>65</v>
      </c>
      <c r="R325" s="2" t="s">
        <v>64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882</v>
      </c>
      <c r="AX325" s="2" t="s">
        <v>52</v>
      </c>
      <c r="AY325" s="2" t="s">
        <v>52</v>
      </c>
    </row>
    <row r="326" spans="1:51" ht="30" customHeight="1" x14ac:dyDescent="0.3">
      <c r="A326" s="8" t="s">
        <v>426</v>
      </c>
      <c r="B326" s="8" t="s">
        <v>52</v>
      </c>
      <c r="C326" s="8" t="s">
        <v>52</v>
      </c>
      <c r="D326" s="9"/>
      <c r="E326" s="13"/>
      <c r="F326" s="14">
        <f>TRUNC(SUMIF(N325:N325, N324, F325:F325),0)</f>
        <v>0</v>
      </c>
      <c r="G326" s="13"/>
      <c r="H326" s="14">
        <f>TRUNC(SUMIF(N325:N325, N324, H325:H325),0)</f>
        <v>4038</v>
      </c>
      <c r="I326" s="13"/>
      <c r="J326" s="14">
        <f>TRUNC(SUMIF(N325:N325, N324, J325:J325),0)</f>
        <v>0</v>
      </c>
      <c r="K326" s="13"/>
      <c r="L326" s="14">
        <f>F326+H326+J326</f>
        <v>4038</v>
      </c>
      <c r="M326" s="8" t="s">
        <v>52</v>
      </c>
      <c r="N326" s="2" t="s">
        <v>95</v>
      </c>
      <c r="O326" s="2" t="s">
        <v>95</v>
      </c>
      <c r="P326" s="2" t="s">
        <v>52</v>
      </c>
      <c r="Q326" s="2" t="s">
        <v>52</v>
      </c>
      <c r="R326" s="2" t="s">
        <v>52</v>
      </c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52</v>
      </c>
      <c r="AX326" s="2" t="s">
        <v>52</v>
      </c>
      <c r="AY326" s="2" t="s">
        <v>52</v>
      </c>
    </row>
    <row r="327" spans="1:51" ht="30" customHeight="1" x14ac:dyDescent="0.3">
      <c r="A327" s="9"/>
      <c r="B327" s="9"/>
      <c r="C327" s="9"/>
      <c r="D327" s="9"/>
      <c r="E327" s="13"/>
      <c r="F327" s="14"/>
      <c r="G327" s="13"/>
      <c r="H327" s="14"/>
      <c r="I327" s="13"/>
      <c r="J327" s="14"/>
      <c r="K327" s="13"/>
      <c r="L327" s="14"/>
      <c r="M327" s="9"/>
    </row>
    <row r="328" spans="1:51" ht="30" customHeight="1" x14ac:dyDescent="0.3">
      <c r="A328" s="26" t="s">
        <v>883</v>
      </c>
      <c r="B328" s="26"/>
      <c r="C328" s="26"/>
      <c r="D328" s="26"/>
      <c r="E328" s="27"/>
      <c r="F328" s="28"/>
      <c r="G328" s="27"/>
      <c r="H328" s="28"/>
      <c r="I328" s="27"/>
      <c r="J328" s="28"/>
      <c r="K328" s="27"/>
      <c r="L328" s="28"/>
      <c r="M328" s="26"/>
      <c r="N328" s="1" t="s">
        <v>594</v>
      </c>
    </row>
    <row r="329" spans="1:51" ht="30" customHeight="1" x14ac:dyDescent="0.3">
      <c r="A329" s="8" t="s">
        <v>884</v>
      </c>
      <c r="B329" s="8" t="s">
        <v>473</v>
      </c>
      <c r="C329" s="8" t="s">
        <v>474</v>
      </c>
      <c r="D329" s="9">
        <v>0.13600000000000001</v>
      </c>
      <c r="E329" s="13">
        <f>단가대비표!O89</f>
        <v>0</v>
      </c>
      <c r="F329" s="14">
        <f>TRUNC(E329*D329,1)</f>
        <v>0</v>
      </c>
      <c r="G329" s="13">
        <f>단가대비표!P89</f>
        <v>143608</v>
      </c>
      <c r="H329" s="14">
        <f>TRUNC(G329*D329,1)</f>
        <v>19530.599999999999</v>
      </c>
      <c r="I329" s="13">
        <f>단가대비표!V89</f>
        <v>0</v>
      </c>
      <c r="J329" s="14">
        <f>TRUNC(I329*D329,1)</f>
        <v>0</v>
      </c>
      <c r="K329" s="13">
        <f>TRUNC(E329+G329+I329,1)</f>
        <v>143608</v>
      </c>
      <c r="L329" s="14">
        <f>TRUNC(F329+H329+J329,1)</f>
        <v>19530.599999999999</v>
      </c>
      <c r="M329" s="8" t="s">
        <v>52</v>
      </c>
      <c r="N329" s="2" t="s">
        <v>594</v>
      </c>
      <c r="O329" s="2" t="s">
        <v>885</v>
      </c>
      <c r="P329" s="2" t="s">
        <v>65</v>
      </c>
      <c r="Q329" s="2" t="s">
        <v>65</v>
      </c>
      <c r="R329" s="2" t="s">
        <v>64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52</v>
      </c>
      <c r="AW329" s="2" t="s">
        <v>886</v>
      </c>
      <c r="AX329" s="2" t="s">
        <v>52</v>
      </c>
      <c r="AY329" s="2" t="s">
        <v>52</v>
      </c>
    </row>
    <row r="330" spans="1:51" ht="30" customHeight="1" x14ac:dyDescent="0.3">
      <c r="A330" s="8" t="s">
        <v>426</v>
      </c>
      <c r="B330" s="8" t="s">
        <v>52</v>
      </c>
      <c r="C330" s="8" t="s">
        <v>52</v>
      </c>
      <c r="D330" s="9"/>
      <c r="E330" s="13"/>
      <c r="F330" s="14">
        <f>TRUNC(SUMIF(N329:N329, N328, F329:F329),0)</f>
        <v>0</v>
      </c>
      <c r="G330" s="13"/>
      <c r="H330" s="14">
        <f>TRUNC(SUMIF(N329:N329, N328, H329:H329),0)</f>
        <v>19530</v>
      </c>
      <c r="I330" s="13"/>
      <c r="J330" s="14">
        <f>TRUNC(SUMIF(N329:N329, N328, J329:J329),0)</f>
        <v>0</v>
      </c>
      <c r="K330" s="13"/>
      <c r="L330" s="14">
        <f>F330+H330+J330</f>
        <v>19530</v>
      </c>
      <c r="M330" s="8" t="s">
        <v>52</v>
      </c>
      <c r="N330" s="2" t="s">
        <v>95</v>
      </c>
      <c r="O330" s="2" t="s">
        <v>95</v>
      </c>
      <c r="P330" s="2" t="s">
        <v>52</v>
      </c>
      <c r="Q330" s="2" t="s">
        <v>52</v>
      </c>
      <c r="R330" s="2" t="s">
        <v>52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52</v>
      </c>
      <c r="AW330" s="2" t="s">
        <v>52</v>
      </c>
      <c r="AX330" s="2" t="s">
        <v>52</v>
      </c>
      <c r="AY330" s="2" t="s">
        <v>52</v>
      </c>
    </row>
    <row r="331" spans="1:51" ht="30" customHeight="1" x14ac:dyDescent="0.3">
      <c r="A331" s="9"/>
      <c r="B331" s="9"/>
      <c r="C331" s="9"/>
      <c r="D331" s="9"/>
      <c r="E331" s="13"/>
      <c r="F331" s="14"/>
      <c r="G331" s="13"/>
      <c r="H331" s="14"/>
      <c r="I331" s="13"/>
      <c r="J331" s="14"/>
      <c r="K331" s="13"/>
      <c r="L331" s="14"/>
      <c r="M331" s="9"/>
    </row>
    <row r="332" spans="1:51" ht="30" customHeight="1" x14ac:dyDescent="0.3">
      <c r="A332" s="26" t="s">
        <v>887</v>
      </c>
      <c r="B332" s="26"/>
      <c r="C332" s="26"/>
      <c r="D332" s="26"/>
      <c r="E332" s="27"/>
      <c r="F332" s="28"/>
      <c r="G332" s="27"/>
      <c r="H332" s="28"/>
      <c r="I332" s="27"/>
      <c r="J332" s="28"/>
      <c r="K332" s="27"/>
      <c r="L332" s="28"/>
      <c r="M332" s="26"/>
      <c r="N332" s="1" t="s">
        <v>598</v>
      </c>
    </row>
    <row r="333" spans="1:51" ht="30" customHeight="1" x14ac:dyDescent="0.3">
      <c r="A333" s="8" t="s">
        <v>888</v>
      </c>
      <c r="B333" s="8" t="s">
        <v>889</v>
      </c>
      <c r="C333" s="8" t="s">
        <v>231</v>
      </c>
      <c r="D333" s="9">
        <v>3.3</v>
      </c>
      <c r="E333" s="13">
        <f>단가대비표!O62</f>
        <v>135</v>
      </c>
      <c r="F333" s="14">
        <f>TRUNC(E333*D333,1)</f>
        <v>445.5</v>
      </c>
      <c r="G333" s="13">
        <f>단가대비표!P62</f>
        <v>0</v>
      </c>
      <c r="H333" s="14">
        <f>TRUNC(G333*D333,1)</f>
        <v>0</v>
      </c>
      <c r="I333" s="13">
        <f>단가대비표!V62</f>
        <v>0</v>
      </c>
      <c r="J333" s="14">
        <f>TRUNC(I333*D333,1)</f>
        <v>0</v>
      </c>
      <c r="K333" s="13">
        <f t="shared" ref="K333:L337" si="51">TRUNC(E333+G333+I333,1)</f>
        <v>135</v>
      </c>
      <c r="L333" s="14">
        <f t="shared" si="51"/>
        <v>445.5</v>
      </c>
      <c r="M333" s="8" t="s">
        <v>52</v>
      </c>
      <c r="N333" s="2" t="s">
        <v>598</v>
      </c>
      <c r="O333" s="2" t="s">
        <v>890</v>
      </c>
      <c r="P333" s="2" t="s">
        <v>65</v>
      </c>
      <c r="Q333" s="2" t="s">
        <v>65</v>
      </c>
      <c r="R333" s="2" t="s">
        <v>64</v>
      </c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52</v>
      </c>
      <c r="AW333" s="2" t="s">
        <v>891</v>
      </c>
      <c r="AX333" s="2" t="s">
        <v>52</v>
      </c>
      <c r="AY333" s="2" t="s">
        <v>52</v>
      </c>
    </row>
    <row r="334" spans="1:51" ht="30" customHeight="1" x14ac:dyDescent="0.3">
      <c r="A334" s="8" t="s">
        <v>892</v>
      </c>
      <c r="B334" s="8" t="s">
        <v>893</v>
      </c>
      <c r="C334" s="8" t="s">
        <v>231</v>
      </c>
      <c r="D334" s="9">
        <v>0.7</v>
      </c>
      <c r="E334" s="13">
        <f>단가대비표!O61</f>
        <v>22.8</v>
      </c>
      <c r="F334" s="14">
        <f>TRUNC(E334*D334,1)</f>
        <v>15.9</v>
      </c>
      <c r="G334" s="13">
        <f>단가대비표!P61</f>
        <v>0</v>
      </c>
      <c r="H334" s="14">
        <f>TRUNC(G334*D334,1)</f>
        <v>0</v>
      </c>
      <c r="I334" s="13">
        <f>단가대비표!V61</f>
        <v>0</v>
      </c>
      <c r="J334" s="14">
        <f>TRUNC(I334*D334,1)</f>
        <v>0</v>
      </c>
      <c r="K334" s="13">
        <f t="shared" si="51"/>
        <v>22.8</v>
      </c>
      <c r="L334" s="14">
        <f t="shared" si="51"/>
        <v>15.9</v>
      </c>
      <c r="M334" s="8" t="s">
        <v>52</v>
      </c>
      <c r="N334" s="2" t="s">
        <v>598</v>
      </c>
      <c r="O334" s="2" t="s">
        <v>894</v>
      </c>
      <c r="P334" s="2" t="s">
        <v>65</v>
      </c>
      <c r="Q334" s="2" t="s">
        <v>65</v>
      </c>
      <c r="R334" s="2" t="s">
        <v>64</v>
      </c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52</v>
      </c>
      <c r="AW334" s="2" t="s">
        <v>895</v>
      </c>
      <c r="AX334" s="2" t="s">
        <v>52</v>
      </c>
      <c r="AY334" s="2" t="s">
        <v>52</v>
      </c>
    </row>
    <row r="335" spans="1:51" ht="30" customHeight="1" x14ac:dyDescent="0.3">
      <c r="A335" s="8" t="s">
        <v>756</v>
      </c>
      <c r="B335" s="8" t="s">
        <v>473</v>
      </c>
      <c r="C335" s="8" t="s">
        <v>474</v>
      </c>
      <c r="D335" s="9">
        <v>4.2000000000000003E-2</v>
      </c>
      <c r="E335" s="13">
        <f>단가대비표!O83</f>
        <v>0</v>
      </c>
      <c r="F335" s="14">
        <f>TRUNC(E335*D335,1)</f>
        <v>0</v>
      </c>
      <c r="G335" s="13">
        <f>단가대비표!P83</f>
        <v>156492</v>
      </c>
      <c r="H335" s="14">
        <f>TRUNC(G335*D335,1)</f>
        <v>6572.6</v>
      </c>
      <c r="I335" s="13">
        <f>단가대비표!V83</f>
        <v>0</v>
      </c>
      <c r="J335" s="14">
        <f>TRUNC(I335*D335,1)</f>
        <v>0</v>
      </c>
      <c r="K335" s="13">
        <f t="shared" si="51"/>
        <v>156492</v>
      </c>
      <c r="L335" s="14">
        <f t="shared" si="51"/>
        <v>6572.6</v>
      </c>
      <c r="M335" s="8" t="s">
        <v>52</v>
      </c>
      <c r="N335" s="2" t="s">
        <v>598</v>
      </c>
      <c r="O335" s="2" t="s">
        <v>757</v>
      </c>
      <c r="P335" s="2" t="s">
        <v>65</v>
      </c>
      <c r="Q335" s="2" t="s">
        <v>65</v>
      </c>
      <c r="R335" s="2" t="s">
        <v>64</v>
      </c>
      <c r="S335" s="3"/>
      <c r="T335" s="3"/>
      <c r="U335" s="3"/>
      <c r="V335" s="3">
        <v>1</v>
      </c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896</v>
      </c>
      <c r="AX335" s="2" t="s">
        <v>52</v>
      </c>
      <c r="AY335" s="2" t="s">
        <v>52</v>
      </c>
    </row>
    <row r="336" spans="1:51" ht="30" customHeight="1" x14ac:dyDescent="0.3">
      <c r="A336" s="8" t="s">
        <v>472</v>
      </c>
      <c r="B336" s="8" t="s">
        <v>473</v>
      </c>
      <c r="C336" s="8" t="s">
        <v>474</v>
      </c>
      <c r="D336" s="9">
        <v>2.9000000000000001E-2</v>
      </c>
      <c r="E336" s="13">
        <f>단가대비표!O79</f>
        <v>0</v>
      </c>
      <c r="F336" s="14">
        <f>TRUNC(E336*D336,1)</f>
        <v>0</v>
      </c>
      <c r="G336" s="13">
        <f>단가대비표!P79</f>
        <v>102628</v>
      </c>
      <c r="H336" s="14">
        <f>TRUNC(G336*D336,1)</f>
        <v>2976.2</v>
      </c>
      <c r="I336" s="13">
        <f>단가대비표!V79</f>
        <v>0</v>
      </c>
      <c r="J336" s="14">
        <f>TRUNC(I336*D336,1)</f>
        <v>0</v>
      </c>
      <c r="K336" s="13">
        <f t="shared" si="51"/>
        <v>102628</v>
      </c>
      <c r="L336" s="14">
        <f t="shared" si="51"/>
        <v>2976.2</v>
      </c>
      <c r="M336" s="8" t="s">
        <v>52</v>
      </c>
      <c r="N336" s="2" t="s">
        <v>598</v>
      </c>
      <c r="O336" s="2" t="s">
        <v>475</v>
      </c>
      <c r="P336" s="2" t="s">
        <v>65</v>
      </c>
      <c r="Q336" s="2" t="s">
        <v>65</v>
      </c>
      <c r="R336" s="2" t="s">
        <v>64</v>
      </c>
      <c r="S336" s="3"/>
      <c r="T336" s="3"/>
      <c r="U336" s="3"/>
      <c r="V336" s="3">
        <v>1</v>
      </c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52</v>
      </c>
      <c r="AW336" s="2" t="s">
        <v>897</v>
      </c>
      <c r="AX336" s="2" t="s">
        <v>52</v>
      </c>
      <c r="AY336" s="2" t="s">
        <v>52</v>
      </c>
    </row>
    <row r="337" spans="1:51" ht="30" customHeight="1" x14ac:dyDescent="0.3">
      <c r="A337" s="8" t="s">
        <v>512</v>
      </c>
      <c r="B337" s="8" t="s">
        <v>853</v>
      </c>
      <c r="C337" s="8" t="s">
        <v>352</v>
      </c>
      <c r="D337" s="9">
        <v>1</v>
      </c>
      <c r="E337" s="13">
        <v>0</v>
      </c>
      <c r="F337" s="14">
        <f>TRUNC(E337*D337,1)</f>
        <v>0</v>
      </c>
      <c r="G337" s="13">
        <v>0</v>
      </c>
      <c r="H337" s="14">
        <f>TRUNC(G337*D337,1)</f>
        <v>0</v>
      </c>
      <c r="I337" s="13">
        <f>TRUNC(SUMIF(V333:V337, RIGHTB(O337, 1), H333:H337)*U337, 2)</f>
        <v>286.45999999999998</v>
      </c>
      <c r="J337" s="14">
        <f>TRUNC(I337*D337,1)</f>
        <v>286.39999999999998</v>
      </c>
      <c r="K337" s="13">
        <f t="shared" si="51"/>
        <v>286.39999999999998</v>
      </c>
      <c r="L337" s="14">
        <f t="shared" si="51"/>
        <v>286.39999999999998</v>
      </c>
      <c r="M337" s="8" t="s">
        <v>52</v>
      </c>
      <c r="N337" s="2" t="s">
        <v>598</v>
      </c>
      <c r="O337" s="2" t="s">
        <v>376</v>
      </c>
      <c r="P337" s="2" t="s">
        <v>65</v>
      </c>
      <c r="Q337" s="2" t="s">
        <v>65</v>
      </c>
      <c r="R337" s="2" t="s">
        <v>65</v>
      </c>
      <c r="S337" s="3">
        <v>1</v>
      </c>
      <c r="T337" s="3">
        <v>2</v>
      </c>
      <c r="U337" s="3">
        <v>0.03</v>
      </c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52</v>
      </c>
      <c r="AW337" s="2" t="s">
        <v>898</v>
      </c>
      <c r="AX337" s="2" t="s">
        <v>52</v>
      </c>
      <c r="AY337" s="2" t="s">
        <v>52</v>
      </c>
    </row>
    <row r="338" spans="1:51" ht="30" customHeight="1" x14ac:dyDescent="0.3">
      <c r="A338" s="8" t="s">
        <v>426</v>
      </c>
      <c r="B338" s="8" t="s">
        <v>52</v>
      </c>
      <c r="C338" s="8" t="s">
        <v>52</v>
      </c>
      <c r="D338" s="9"/>
      <c r="E338" s="13"/>
      <c r="F338" s="14">
        <f>TRUNC(SUMIF(N333:N337, N332, F333:F337),0)</f>
        <v>461</v>
      </c>
      <c r="G338" s="13"/>
      <c r="H338" s="14">
        <f>TRUNC(SUMIF(N333:N337, N332, H333:H337),0)</f>
        <v>9548</v>
      </c>
      <c r="I338" s="13"/>
      <c r="J338" s="14">
        <f>TRUNC(SUMIF(N333:N337, N332, J333:J337),0)</f>
        <v>286</v>
      </c>
      <c r="K338" s="13"/>
      <c r="L338" s="14">
        <f>F338+H338+J338</f>
        <v>10295</v>
      </c>
      <c r="M338" s="8" t="s">
        <v>52</v>
      </c>
      <c r="N338" s="2" t="s">
        <v>95</v>
      </c>
      <c r="O338" s="2" t="s">
        <v>95</v>
      </c>
      <c r="P338" s="2" t="s">
        <v>52</v>
      </c>
      <c r="Q338" s="2" t="s">
        <v>52</v>
      </c>
      <c r="R338" s="2" t="s">
        <v>52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52</v>
      </c>
      <c r="AX338" s="2" t="s">
        <v>52</v>
      </c>
      <c r="AY338" s="2" t="s">
        <v>52</v>
      </c>
    </row>
    <row r="339" spans="1:51" ht="30" customHeight="1" x14ac:dyDescent="0.3">
      <c r="A339" s="9"/>
      <c r="B339" s="9"/>
      <c r="C339" s="9"/>
      <c r="D339" s="9"/>
      <c r="E339" s="13"/>
      <c r="F339" s="14"/>
      <c r="G339" s="13"/>
      <c r="H339" s="14"/>
      <c r="I339" s="13"/>
      <c r="J339" s="14"/>
      <c r="K339" s="13"/>
      <c r="L339" s="14"/>
      <c r="M339" s="9"/>
    </row>
    <row r="340" spans="1:51" ht="30" customHeight="1" x14ac:dyDescent="0.3">
      <c r="A340" s="26" t="s">
        <v>899</v>
      </c>
      <c r="B340" s="26"/>
      <c r="C340" s="26"/>
      <c r="D340" s="26"/>
      <c r="E340" s="27"/>
      <c r="F340" s="28"/>
      <c r="G340" s="27"/>
      <c r="H340" s="28"/>
      <c r="I340" s="27"/>
      <c r="J340" s="28"/>
      <c r="K340" s="27"/>
      <c r="L340" s="28"/>
      <c r="M340" s="26"/>
      <c r="N340" s="1" t="s">
        <v>603</v>
      </c>
    </row>
    <row r="341" spans="1:51" ht="30" customHeight="1" x14ac:dyDescent="0.3">
      <c r="A341" s="8" t="s">
        <v>900</v>
      </c>
      <c r="B341" s="8" t="s">
        <v>901</v>
      </c>
      <c r="C341" s="8" t="s">
        <v>143</v>
      </c>
      <c r="D341" s="9">
        <v>1.8852000000000001E-2</v>
      </c>
      <c r="E341" s="13">
        <f>단가대비표!O16</f>
        <v>7000</v>
      </c>
      <c r="F341" s="14">
        <f t="shared" ref="F341:F350" si="52">TRUNC(E341*D341,1)</f>
        <v>131.9</v>
      </c>
      <c r="G341" s="13">
        <f>단가대비표!P16</f>
        <v>0</v>
      </c>
      <c r="H341" s="14">
        <f t="shared" ref="H341:H350" si="53">TRUNC(G341*D341,1)</f>
        <v>0</v>
      </c>
      <c r="I341" s="13">
        <f>단가대비표!V16</f>
        <v>0</v>
      </c>
      <c r="J341" s="14">
        <f t="shared" ref="J341:J350" si="54">TRUNC(I341*D341,1)</f>
        <v>0</v>
      </c>
      <c r="K341" s="13">
        <f t="shared" ref="K341:K350" si="55">TRUNC(E341+G341+I341,1)</f>
        <v>7000</v>
      </c>
      <c r="L341" s="14">
        <f t="shared" ref="L341:L350" si="56">TRUNC(F341+H341+J341,1)</f>
        <v>131.9</v>
      </c>
      <c r="M341" s="8" t="s">
        <v>52</v>
      </c>
      <c r="N341" s="2" t="s">
        <v>603</v>
      </c>
      <c r="O341" s="2" t="s">
        <v>902</v>
      </c>
      <c r="P341" s="2" t="s">
        <v>65</v>
      </c>
      <c r="Q341" s="2" t="s">
        <v>65</v>
      </c>
      <c r="R341" s="2" t="s">
        <v>64</v>
      </c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52</v>
      </c>
      <c r="AW341" s="2" t="s">
        <v>903</v>
      </c>
      <c r="AX341" s="2" t="s">
        <v>52</v>
      </c>
      <c r="AY341" s="2" t="s">
        <v>52</v>
      </c>
    </row>
    <row r="342" spans="1:51" ht="30" customHeight="1" x14ac:dyDescent="0.3">
      <c r="A342" s="8" t="s">
        <v>861</v>
      </c>
      <c r="B342" s="8" t="s">
        <v>904</v>
      </c>
      <c r="C342" s="8" t="s">
        <v>569</v>
      </c>
      <c r="D342" s="9">
        <v>6.4260000000000002</v>
      </c>
      <c r="E342" s="13">
        <f>단가대비표!O10</f>
        <v>2</v>
      </c>
      <c r="F342" s="14">
        <f t="shared" si="52"/>
        <v>12.8</v>
      </c>
      <c r="G342" s="13">
        <f>단가대비표!P10</f>
        <v>0</v>
      </c>
      <c r="H342" s="14">
        <f t="shared" si="53"/>
        <v>0</v>
      </c>
      <c r="I342" s="13">
        <f>단가대비표!V10</f>
        <v>0</v>
      </c>
      <c r="J342" s="14">
        <f t="shared" si="54"/>
        <v>0</v>
      </c>
      <c r="K342" s="13">
        <f t="shared" si="55"/>
        <v>2</v>
      </c>
      <c r="L342" s="14">
        <f t="shared" si="56"/>
        <v>12.8</v>
      </c>
      <c r="M342" s="8" t="s">
        <v>863</v>
      </c>
      <c r="N342" s="2" t="s">
        <v>603</v>
      </c>
      <c r="O342" s="2" t="s">
        <v>905</v>
      </c>
      <c r="P342" s="2" t="s">
        <v>65</v>
      </c>
      <c r="Q342" s="2" t="s">
        <v>65</v>
      </c>
      <c r="R342" s="2" t="s">
        <v>64</v>
      </c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52</v>
      </c>
      <c r="AW342" s="2" t="s">
        <v>906</v>
      </c>
      <c r="AX342" s="2" t="s">
        <v>52</v>
      </c>
      <c r="AY342" s="2" t="s">
        <v>52</v>
      </c>
    </row>
    <row r="343" spans="1:51" ht="30" customHeight="1" x14ac:dyDescent="0.3">
      <c r="A343" s="8" t="s">
        <v>866</v>
      </c>
      <c r="B343" s="8" t="s">
        <v>867</v>
      </c>
      <c r="C343" s="8" t="s">
        <v>143</v>
      </c>
      <c r="D343" s="9">
        <v>2.8800000000000002E-3</v>
      </c>
      <c r="E343" s="13">
        <f>단가대비표!O13</f>
        <v>9020</v>
      </c>
      <c r="F343" s="14">
        <f t="shared" si="52"/>
        <v>25.9</v>
      </c>
      <c r="G343" s="13">
        <f>단가대비표!P13</f>
        <v>0</v>
      </c>
      <c r="H343" s="14">
        <f t="shared" si="53"/>
        <v>0</v>
      </c>
      <c r="I343" s="13">
        <f>단가대비표!V13</f>
        <v>0</v>
      </c>
      <c r="J343" s="14">
        <f t="shared" si="54"/>
        <v>0</v>
      </c>
      <c r="K343" s="13">
        <f t="shared" si="55"/>
        <v>9020</v>
      </c>
      <c r="L343" s="14">
        <f t="shared" si="56"/>
        <v>25.9</v>
      </c>
      <c r="M343" s="8" t="s">
        <v>52</v>
      </c>
      <c r="N343" s="2" t="s">
        <v>603</v>
      </c>
      <c r="O343" s="2" t="s">
        <v>868</v>
      </c>
      <c r="P343" s="2" t="s">
        <v>65</v>
      </c>
      <c r="Q343" s="2" t="s">
        <v>65</v>
      </c>
      <c r="R343" s="2" t="s">
        <v>64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907</v>
      </c>
      <c r="AX343" s="2" t="s">
        <v>52</v>
      </c>
      <c r="AY343" s="2" t="s">
        <v>52</v>
      </c>
    </row>
    <row r="344" spans="1:51" ht="30" customHeight="1" x14ac:dyDescent="0.3">
      <c r="A344" s="8" t="s">
        <v>908</v>
      </c>
      <c r="B344" s="8" t="s">
        <v>909</v>
      </c>
      <c r="C344" s="8" t="s">
        <v>910</v>
      </c>
      <c r="D344" s="9">
        <v>2.1252E-2</v>
      </c>
      <c r="E344" s="13">
        <f>일위대가목록!E59</f>
        <v>0</v>
      </c>
      <c r="F344" s="14">
        <f t="shared" si="52"/>
        <v>0</v>
      </c>
      <c r="G344" s="13">
        <f>일위대가목록!F59</f>
        <v>0</v>
      </c>
      <c r="H344" s="14">
        <f t="shared" si="53"/>
        <v>0</v>
      </c>
      <c r="I344" s="13">
        <f>일위대가목록!G59</f>
        <v>124</v>
      </c>
      <c r="J344" s="14">
        <f t="shared" si="54"/>
        <v>2.6</v>
      </c>
      <c r="K344" s="13">
        <f t="shared" si="55"/>
        <v>124</v>
      </c>
      <c r="L344" s="14">
        <f t="shared" si="56"/>
        <v>2.6</v>
      </c>
      <c r="M344" s="8" t="s">
        <v>911</v>
      </c>
      <c r="N344" s="2" t="s">
        <v>603</v>
      </c>
      <c r="O344" s="2" t="s">
        <v>912</v>
      </c>
      <c r="P344" s="2" t="s">
        <v>64</v>
      </c>
      <c r="Q344" s="2" t="s">
        <v>65</v>
      </c>
      <c r="R344" s="2" t="s">
        <v>65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913</v>
      </c>
      <c r="AX344" s="2" t="s">
        <v>52</v>
      </c>
      <c r="AY344" s="2" t="s">
        <v>52</v>
      </c>
    </row>
    <row r="345" spans="1:51" ht="30" customHeight="1" x14ac:dyDescent="0.3">
      <c r="A345" s="8" t="s">
        <v>914</v>
      </c>
      <c r="B345" s="8" t="s">
        <v>915</v>
      </c>
      <c r="C345" s="8" t="s">
        <v>916</v>
      </c>
      <c r="D345" s="9">
        <v>0.12852</v>
      </c>
      <c r="E345" s="13">
        <f>단가대비표!O78</f>
        <v>0</v>
      </c>
      <c r="F345" s="14">
        <f t="shared" si="52"/>
        <v>0</v>
      </c>
      <c r="G345" s="13">
        <f>단가대비표!P78</f>
        <v>0</v>
      </c>
      <c r="H345" s="14">
        <f t="shared" si="53"/>
        <v>0</v>
      </c>
      <c r="I345" s="13">
        <f>단가대비표!V78</f>
        <v>87</v>
      </c>
      <c r="J345" s="14">
        <f t="shared" si="54"/>
        <v>11.1</v>
      </c>
      <c r="K345" s="13">
        <f t="shared" si="55"/>
        <v>87</v>
      </c>
      <c r="L345" s="14">
        <f t="shared" si="56"/>
        <v>11.1</v>
      </c>
      <c r="M345" s="8" t="s">
        <v>52</v>
      </c>
      <c r="N345" s="2" t="s">
        <v>603</v>
      </c>
      <c r="O345" s="2" t="s">
        <v>917</v>
      </c>
      <c r="P345" s="2" t="s">
        <v>65</v>
      </c>
      <c r="Q345" s="2" t="s">
        <v>65</v>
      </c>
      <c r="R345" s="2" t="s">
        <v>64</v>
      </c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2" t="s">
        <v>52</v>
      </c>
      <c r="AW345" s="2" t="s">
        <v>918</v>
      </c>
      <c r="AX345" s="2" t="s">
        <v>52</v>
      </c>
      <c r="AY345" s="2" t="s">
        <v>52</v>
      </c>
    </row>
    <row r="346" spans="1:51" ht="30" customHeight="1" x14ac:dyDescent="0.3">
      <c r="A346" s="8" t="s">
        <v>756</v>
      </c>
      <c r="B346" s="8" t="s">
        <v>473</v>
      </c>
      <c r="C346" s="8" t="s">
        <v>474</v>
      </c>
      <c r="D346" s="9">
        <v>1.2540000000000001E-2</v>
      </c>
      <c r="E346" s="13">
        <f>단가대비표!O83</f>
        <v>0</v>
      </c>
      <c r="F346" s="14">
        <f t="shared" si="52"/>
        <v>0</v>
      </c>
      <c r="G346" s="13">
        <f>단가대비표!P83</f>
        <v>156492</v>
      </c>
      <c r="H346" s="14">
        <f t="shared" si="53"/>
        <v>1962.4</v>
      </c>
      <c r="I346" s="13">
        <f>단가대비표!V83</f>
        <v>0</v>
      </c>
      <c r="J346" s="14">
        <f t="shared" si="54"/>
        <v>0</v>
      </c>
      <c r="K346" s="13">
        <f t="shared" si="55"/>
        <v>156492</v>
      </c>
      <c r="L346" s="14">
        <f t="shared" si="56"/>
        <v>1962.4</v>
      </c>
      <c r="M346" s="8" t="s">
        <v>52</v>
      </c>
      <c r="N346" s="2" t="s">
        <v>603</v>
      </c>
      <c r="O346" s="2" t="s">
        <v>757</v>
      </c>
      <c r="P346" s="2" t="s">
        <v>65</v>
      </c>
      <c r="Q346" s="2" t="s">
        <v>65</v>
      </c>
      <c r="R346" s="2" t="s">
        <v>64</v>
      </c>
      <c r="S346" s="3"/>
      <c r="T346" s="3"/>
      <c r="U346" s="3"/>
      <c r="V346" s="3">
        <v>1</v>
      </c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2" t="s">
        <v>52</v>
      </c>
      <c r="AW346" s="2" t="s">
        <v>919</v>
      </c>
      <c r="AX346" s="2" t="s">
        <v>52</v>
      </c>
      <c r="AY346" s="2" t="s">
        <v>52</v>
      </c>
    </row>
    <row r="347" spans="1:51" ht="30" customHeight="1" x14ac:dyDescent="0.3">
      <c r="A347" s="8" t="s">
        <v>472</v>
      </c>
      <c r="B347" s="8" t="s">
        <v>473</v>
      </c>
      <c r="C347" s="8" t="s">
        <v>474</v>
      </c>
      <c r="D347" s="9">
        <v>6.7199999999999996E-4</v>
      </c>
      <c r="E347" s="13">
        <f>단가대비표!O79</f>
        <v>0</v>
      </c>
      <c r="F347" s="14">
        <f t="shared" si="52"/>
        <v>0</v>
      </c>
      <c r="G347" s="13">
        <f>단가대비표!P79</f>
        <v>102628</v>
      </c>
      <c r="H347" s="14">
        <f t="shared" si="53"/>
        <v>68.900000000000006</v>
      </c>
      <c r="I347" s="13">
        <f>단가대비표!V79</f>
        <v>0</v>
      </c>
      <c r="J347" s="14">
        <f t="shared" si="54"/>
        <v>0</v>
      </c>
      <c r="K347" s="13">
        <f t="shared" si="55"/>
        <v>102628</v>
      </c>
      <c r="L347" s="14">
        <f t="shared" si="56"/>
        <v>68.900000000000006</v>
      </c>
      <c r="M347" s="8" t="s">
        <v>52</v>
      </c>
      <c r="N347" s="2" t="s">
        <v>603</v>
      </c>
      <c r="O347" s="2" t="s">
        <v>475</v>
      </c>
      <c r="P347" s="2" t="s">
        <v>65</v>
      </c>
      <c r="Q347" s="2" t="s">
        <v>65</v>
      </c>
      <c r="R347" s="2" t="s">
        <v>64</v>
      </c>
      <c r="S347" s="3"/>
      <c r="T347" s="3"/>
      <c r="U347" s="3"/>
      <c r="V347" s="3">
        <v>1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52</v>
      </c>
      <c r="AW347" s="2" t="s">
        <v>920</v>
      </c>
      <c r="AX347" s="2" t="s">
        <v>52</v>
      </c>
      <c r="AY347" s="2" t="s">
        <v>52</v>
      </c>
    </row>
    <row r="348" spans="1:51" ht="30" customHeight="1" x14ac:dyDescent="0.3">
      <c r="A348" s="8" t="s">
        <v>850</v>
      </c>
      <c r="B348" s="8" t="s">
        <v>473</v>
      </c>
      <c r="C348" s="8" t="s">
        <v>474</v>
      </c>
      <c r="D348" s="9">
        <v>2.6519999999999998E-3</v>
      </c>
      <c r="E348" s="13">
        <f>단가대비표!O86</f>
        <v>0</v>
      </c>
      <c r="F348" s="14">
        <f t="shared" si="52"/>
        <v>0</v>
      </c>
      <c r="G348" s="13">
        <f>단가대비표!P86</f>
        <v>157183</v>
      </c>
      <c r="H348" s="14">
        <f t="shared" si="53"/>
        <v>416.8</v>
      </c>
      <c r="I348" s="13">
        <f>단가대비표!V86</f>
        <v>0</v>
      </c>
      <c r="J348" s="14">
        <f t="shared" si="54"/>
        <v>0</v>
      </c>
      <c r="K348" s="13">
        <f t="shared" si="55"/>
        <v>157183</v>
      </c>
      <c r="L348" s="14">
        <f t="shared" si="56"/>
        <v>416.8</v>
      </c>
      <c r="M348" s="8" t="s">
        <v>52</v>
      </c>
      <c r="N348" s="2" t="s">
        <v>603</v>
      </c>
      <c r="O348" s="2" t="s">
        <v>851</v>
      </c>
      <c r="P348" s="2" t="s">
        <v>65</v>
      </c>
      <c r="Q348" s="2" t="s">
        <v>65</v>
      </c>
      <c r="R348" s="2" t="s">
        <v>64</v>
      </c>
      <c r="S348" s="3"/>
      <c r="T348" s="3"/>
      <c r="U348" s="3"/>
      <c r="V348" s="3">
        <v>1</v>
      </c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921</v>
      </c>
      <c r="AX348" s="2" t="s">
        <v>52</v>
      </c>
      <c r="AY348" s="2" t="s">
        <v>52</v>
      </c>
    </row>
    <row r="349" spans="1:51" ht="30" customHeight="1" x14ac:dyDescent="0.3">
      <c r="A349" s="8" t="s">
        <v>503</v>
      </c>
      <c r="B349" s="8" t="s">
        <v>473</v>
      </c>
      <c r="C349" s="8" t="s">
        <v>474</v>
      </c>
      <c r="D349" s="9">
        <v>7.5600000000000005E-4</v>
      </c>
      <c r="E349" s="13">
        <f>단가대비표!O80</f>
        <v>0</v>
      </c>
      <c r="F349" s="14">
        <f t="shared" si="52"/>
        <v>0</v>
      </c>
      <c r="G349" s="13">
        <f>단가대비표!P80</f>
        <v>123074</v>
      </c>
      <c r="H349" s="14">
        <f t="shared" si="53"/>
        <v>93</v>
      </c>
      <c r="I349" s="13">
        <f>단가대비표!V80</f>
        <v>0</v>
      </c>
      <c r="J349" s="14">
        <f t="shared" si="54"/>
        <v>0</v>
      </c>
      <c r="K349" s="13">
        <f t="shared" si="55"/>
        <v>123074</v>
      </c>
      <c r="L349" s="14">
        <f t="shared" si="56"/>
        <v>93</v>
      </c>
      <c r="M349" s="8" t="s">
        <v>52</v>
      </c>
      <c r="N349" s="2" t="s">
        <v>603</v>
      </c>
      <c r="O349" s="2" t="s">
        <v>504</v>
      </c>
      <c r="P349" s="2" t="s">
        <v>65</v>
      </c>
      <c r="Q349" s="2" t="s">
        <v>65</v>
      </c>
      <c r="R349" s="2" t="s">
        <v>64</v>
      </c>
      <c r="S349" s="3"/>
      <c r="T349" s="3"/>
      <c r="U349" s="3"/>
      <c r="V349" s="3">
        <v>1</v>
      </c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922</v>
      </c>
      <c r="AX349" s="2" t="s">
        <v>52</v>
      </c>
      <c r="AY349" s="2" t="s">
        <v>52</v>
      </c>
    </row>
    <row r="350" spans="1:51" ht="30" customHeight="1" x14ac:dyDescent="0.3">
      <c r="A350" s="8" t="s">
        <v>512</v>
      </c>
      <c r="B350" s="8" t="s">
        <v>853</v>
      </c>
      <c r="C350" s="8" t="s">
        <v>352</v>
      </c>
      <c r="D350" s="9">
        <v>1</v>
      </c>
      <c r="E350" s="13">
        <f>TRUNC(SUMIF(V341:V350, RIGHTB(O350, 1), H341:H350)*U350, 2)</f>
        <v>76.23</v>
      </c>
      <c r="F350" s="14">
        <f t="shared" si="52"/>
        <v>76.2</v>
      </c>
      <c r="G350" s="13">
        <v>0</v>
      </c>
      <c r="H350" s="14">
        <f t="shared" si="53"/>
        <v>0</v>
      </c>
      <c r="I350" s="13">
        <v>0</v>
      </c>
      <c r="J350" s="14">
        <f t="shared" si="54"/>
        <v>0</v>
      </c>
      <c r="K350" s="13">
        <f t="shared" si="55"/>
        <v>76.2</v>
      </c>
      <c r="L350" s="14">
        <f t="shared" si="56"/>
        <v>76.2</v>
      </c>
      <c r="M350" s="8" t="s">
        <v>52</v>
      </c>
      <c r="N350" s="2" t="s">
        <v>603</v>
      </c>
      <c r="O350" s="2" t="s">
        <v>376</v>
      </c>
      <c r="P350" s="2" t="s">
        <v>65</v>
      </c>
      <c r="Q350" s="2" t="s">
        <v>65</v>
      </c>
      <c r="R350" s="2" t="s">
        <v>65</v>
      </c>
      <c r="S350" s="3">
        <v>1</v>
      </c>
      <c r="T350" s="3">
        <v>0</v>
      </c>
      <c r="U350" s="3">
        <v>0.03</v>
      </c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923</v>
      </c>
      <c r="AX350" s="2" t="s">
        <v>52</v>
      </c>
      <c r="AY350" s="2" t="s">
        <v>52</v>
      </c>
    </row>
    <row r="351" spans="1:51" ht="30" customHeight="1" x14ac:dyDescent="0.3">
      <c r="A351" s="8" t="s">
        <v>426</v>
      </c>
      <c r="B351" s="8" t="s">
        <v>52</v>
      </c>
      <c r="C351" s="8" t="s">
        <v>52</v>
      </c>
      <c r="D351" s="9"/>
      <c r="E351" s="13"/>
      <c r="F351" s="14">
        <f>TRUNC(SUMIF(N341:N350, N340, F341:F350),0)</f>
        <v>246</v>
      </c>
      <c r="G351" s="13"/>
      <c r="H351" s="14">
        <f>TRUNC(SUMIF(N341:N350, N340, H341:H350),0)</f>
        <v>2541</v>
      </c>
      <c r="I351" s="13"/>
      <c r="J351" s="14">
        <f>TRUNC(SUMIF(N341:N350, N340, J341:J350),0)</f>
        <v>13</v>
      </c>
      <c r="K351" s="13"/>
      <c r="L351" s="14">
        <f>F351+H351+J351</f>
        <v>2800</v>
      </c>
      <c r="M351" s="8" t="s">
        <v>52</v>
      </c>
      <c r="N351" s="2" t="s">
        <v>95</v>
      </c>
      <c r="O351" s="2" t="s">
        <v>95</v>
      </c>
      <c r="P351" s="2" t="s">
        <v>52</v>
      </c>
      <c r="Q351" s="2" t="s">
        <v>52</v>
      </c>
      <c r="R351" s="2" t="s">
        <v>52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52</v>
      </c>
      <c r="AW351" s="2" t="s">
        <v>52</v>
      </c>
      <c r="AX351" s="2" t="s">
        <v>52</v>
      </c>
      <c r="AY351" s="2" t="s">
        <v>52</v>
      </c>
    </row>
    <row r="352" spans="1:51" ht="30" customHeight="1" x14ac:dyDescent="0.3">
      <c r="A352" s="9"/>
      <c r="B352" s="9"/>
      <c r="C352" s="9"/>
      <c r="D352" s="9"/>
      <c r="E352" s="13"/>
      <c r="F352" s="14"/>
      <c r="G352" s="13"/>
      <c r="H352" s="14"/>
      <c r="I352" s="13"/>
      <c r="J352" s="14"/>
      <c r="K352" s="13"/>
      <c r="L352" s="14"/>
      <c r="M352" s="9"/>
    </row>
    <row r="353" spans="1:51" ht="30" customHeight="1" x14ac:dyDescent="0.3">
      <c r="A353" s="26" t="s">
        <v>924</v>
      </c>
      <c r="B353" s="26"/>
      <c r="C353" s="26"/>
      <c r="D353" s="26"/>
      <c r="E353" s="27"/>
      <c r="F353" s="28"/>
      <c r="G353" s="27"/>
      <c r="H353" s="28"/>
      <c r="I353" s="27"/>
      <c r="J353" s="28"/>
      <c r="K353" s="27"/>
      <c r="L353" s="28"/>
      <c r="M353" s="26"/>
      <c r="N353" s="1" t="s">
        <v>912</v>
      </c>
    </row>
    <row r="354" spans="1:51" ht="30" customHeight="1" x14ac:dyDescent="0.3">
      <c r="A354" s="8" t="s">
        <v>908</v>
      </c>
      <c r="B354" s="8" t="s">
        <v>909</v>
      </c>
      <c r="C354" s="8" t="s">
        <v>173</v>
      </c>
      <c r="D354" s="9">
        <v>0.22939999999999999</v>
      </c>
      <c r="E354" s="13">
        <f>단가대비표!O7</f>
        <v>0</v>
      </c>
      <c r="F354" s="14">
        <f>TRUNC(E354*D354,1)</f>
        <v>0</v>
      </c>
      <c r="G354" s="13">
        <f>단가대비표!P7</f>
        <v>0</v>
      </c>
      <c r="H354" s="14">
        <f>TRUNC(G354*D354,1)</f>
        <v>0</v>
      </c>
      <c r="I354" s="13">
        <f>단가대비표!V7</f>
        <v>544</v>
      </c>
      <c r="J354" s="14">
        <f>TRUNC(I354*D354,1)</f>
        <v>124.7</v>
      </c>
      <c r="K354" s="13">
        <f>TRUNC(E354+G354+I354,1)</f>
        <v>544</v>
      </c>
      <c r="L354" s="14">
        <f>TRUNC(F354+H354+J354,1)</f>
        <v>124.7</v>
      </c>
      <c r="M354" s="8" t="s">
        <v>926</v>
      </c>
      <c r="N354" s="2" t="s">
        <v>912</v>
      </c>
      <c r="O354" s="2" t="s">
        <v>927</v>
      </c>
      <c r="P354" s="2" t="s">
        <v>65</v>
      </c>
      <c r="Q354" s="2" t="s">
        <v>65</v>
      </c>
      <c r="R354" s="2" t="s">
        <v>64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928</v>
      </c>
      <c r="AX354" s="2" t="s">
        <v>52</v>
      </c>
      <c r="AY354" s="2" t="s">
        <v>52</v>
      </c>
    </row>
    <row r="355" spans="1:51" ht="30" customHeight="1" x14ac:dyDescent="0.3">
      <c r="A355" s="8" t="s">
        <v>426</v>
      </c>
      <c r="B355" s="8" t="s">
        <v>52</v>
      </c>
      <c r="C355" s="8" t="s">
        <v>52</v>
      </c>
      <c r="D355" s="9"/>
      <c r="E355" s="13"/>
      <c r="F355" s="14">
        <f>TRUNC(SUMIF(N354:N354, N353, F354:F354),0)</f>
        <v>0</v>
      </c>
      <c r="G355" s="13"/>
      <c r="H355" s="14">
        <f>TRUNC(SUMIF(N354:N354, N353, H354:H354),0)</f>
        <v>0</v>
      </c>
      <c r="I355" s="13"/>
      <c r="J355" s="14">
        <f>TRUNC(SUMIF(N354:N354, N353, J354:J354),0)</f>
        <v>124</v>
      </c>
      <c r="K355" s="13"/>
      <c r="L355" s="14">
        <f>F355+H355+J355</f>
        <v>124</v>
      </c>
      <c r="M355" s="8" t="s">
        <v>52</v>
      </c>
      <c r="N355" s="2" t="s">
        <v>95</v>
      </c>
      <c r="O355" s="2" t="s">
        <v>95</v>
      </c>
      <c r="P355" s="2" t="s">
        <v>52</v>
      </c>
      <c r="Q355" s="2" t="s">
        <v>52</v>
      </c>
      <c r="R355" s="2" t="s">
        <v>52</v>
      </c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52</v>
      </c>
      <c r="AX355" s="2" t="s">
        <v>64</v>
      </c>
      <c r="AY355" s="2" t="s">
        <v>52</v>
      </c>
    </row>
    <row r="356" spans="1:51" ht="30" customHeight="1" x14ac:dyDescent="0.3">
      <c r="A356" s="9"/>
      <c r="B356" s="9"/>
      <c r="C356" s="9"/>
      <c r="D356" s="9"/>
      <c r="E356" s="13"/>
      <c r="F356" s="14"/>
      <c r="G356" s="13"/>
      <c r="H356" s="14"/>
      <c r="I356" s="13"/>
      <c r="J356" s="14"/>
      <c r="K356" s="13"/>
      <c r="L356" s="14"/>
      <c r="M356" s="9"/>
    </row>
    <row r="357" spans="1:51" ht="30" customHeight="1" x14ac:dyDescent="0.3">
      <c r="A357" s="26" t="s">
        <v>929</v>
      </c>
      <c r="B357" s="26"/>
      <c r="C357" s="26"/>
      <c r="D357" s="26"/>
      <c r="E357" s="27"/>
      <c r="F357" s="28"/>
      <c r="G357" s="27"/>
      <c r="H357" s="28"/>
      <c r="I357" s="27"/>
      <c r="J357" s="28"/>
      <c r="K357" s="27"/>
      <c r="L357" s="28"/>
      <c r="M357" s="26"/>
      <c r="N357" s="1" t="s">
        <v>615</v>
      </c>
    </row>
    <row r="358" spans="1:51" ht="30" customHeight="1" x14ac:dyDescent="0.3">
      <c r="A358" s="8" t="s">
        <v>600</v>
      </c>
      <c r="B358" s="8" t="s">
        <v>601</v>
      </c>
      <c r="C358" s="8" t="s">
        <v>143</v>
      </c>
      <c r="D358" s="9">
        <v>1</v>
      </c>
      <c r="E358" s="13">
        <f>일위대가목록!E58</f>
        <v>246</v>
      </c>
      <c r="F358" s="14">
        <f>TRUNC(E358*D358,1)</f>
        <v>246</v>
      </c>
      <c r="G358" s="13">
        <f>일위대가목록!F58</f>
        <v>2541</v>
      </c>
      <c r="H358" s="14">
        <f>TRUNC(G358*D358,1)</f>
        <v>2541</v>
      </c>
      <c r="I358" s="13">
        <f>일위대가목록!G58</f>
        <v>13</v>
      </c>
      <c r="J358" s="14">
        <f>TRUNC(I358*D358,1)</f>
        <v>13</v>
      </c>
      <c r="K358" s="13">
        <f>TRUNC(E358+G358+I358,1)</f>
        <v>2800</v>
      </c>
      <c r="L358" s="14">
        <f>TRUNC(F358+H358+J358,1)</f>
        <v>2800</v>
      </c>
      <c r="M358" s="8" t="s">
        <v>602</v>
      </c>
      <c r="N358" s="2" t="s">
        <v>615</v>
      </c>
      <c r="O358" s="2" t="s">
        <v>603</v>
      </c>
      <c r="P358" s="2" t="s">
        <v>64</v>
      </c>
      <c r="Q358" s="2" t="s">
        <v>65</v>
      </c>
      <c r="R358" s="2" t="s">
        <v>65</v>
      </c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52</v>
      </c>
      <c r="AW358" s="2" t="s">
        <v>930</v>
      </c>
      <c r="AX358" s="2" t="s">
        <v>52</v>
      </c>
      <c r="AY358" s="2" t="s">
        <v>52</v>
      </c>
    </row>
    <row r="359" spans="1:51" ht="30" customHeight="1" x14ac:dyDescent="0.3">
      <c r="A359" s="8" t="s">
        <v>931</v>
      </c>
      <c r="B359" s="8" t="s">
        <v>601</v>
      </c>
      <c r="C359" s="8" t="s">
        <v>143</v>
      </c>
      <c r="D359" s="9">
        <v>1</v>
      </c>
      <c r="E359" s="13">
        <f>일위대가목록!E61</f>
        <v>65</v>
      </c>
      <c r="F359" s="14">
        <f>TRUNC(E359*D359,1)</f>
        <v>65</v>
      </c>
      <c r="G359" s="13">
        <f>일위대가목록!F61</f>
        <v>1200</v>
      </c>
      <c r="H359" s="14">
        <f>TRUNC(G359*D359,1)</f>
        <v>1200</v>
      </c>
      <c r="I359" s="13">
        <f>일위대가목록!G61</f>
        <v>2</v>
      </c>
      <c r="J359" s="14">
        <f>TRUNC(I359*D359,1)</f>
        <v>2</v>
      </c>
      <c r="K359" s="13">
        <f>TRUNC(E359+G359+I359,1)</f>
        <v>1267</v>
      </c>
      <c r="L359" s="14">
        <f>TRUNC(F359+H359+J359,1)</f>
        <v>1267</v>
      </c>
      <c r="M359" s="8" t="s">
        <v>932</v>
      </c>
      <c r="N359" s="2" t="s">
        <v>615</v>
      </c>
      <c r="O359" s="2" t="s">
        <v>933</v>
      </c>
      <c r="P359" s="2" t="s">
        <v>64</v>
      </c>
      <c r="Q359" s="2" t="s">
        <v>65</v>
      </c>
      <c r="R359" s="2" t="s">
        <v>65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934</v>
      </c>
      <c r="AX359" s="2" t="s">
        <v>52</v>
      </c>
      <c r="AY359" s="2" t="s">
        <v>52</v>
      </c>
    </row>
    <row r="360" spans="1:51" ht="30" customHeight="1" x14ac:dyDescent="0.3">
      <c r="A360" s="8" t="s">
        <v>426</v>
      </c>
      <c r="B360" s="8" t="s">
        <v>52</v>
      </c>
      <c r="C360" s="8" t="s">
        <v>52</v>
      </c>
      <c r="D360" s="9"/>
      <c r="E360" s="13"/>
      <c r="F360" s="14">
        <f>TRUNC(SUMIF(N358:N359, N357, F358:F359),0)</f>
        <v>311</v>
      </c>
      <c r="G360" s="13"/>
      <c r="H360" s="14">
        <f>TRUNC(SUMIF(N358:N359, N357, H358:H359),0)</f>
        <v>3741</v>
      </c>
      <c r="I360" s="13"/>
      <c r="J360" s="14">
        <f>TRUNC(SUMIF(N358:N359, N357, J358:J359),0)</f>
        <v>15</v>
      </c>
      <c r="K360" s="13"/>
      <c r="L360" s="14">
        <f>F360+H360+J360</f>
        <v>4067</v>
      </c>
      <c r="M360" s="8" t="s">
        <v>52</v>
      </c>
      <c r="N360" s="2" t="s">
        <v>95</v>
      </c>
      <c r="O360" s="2" t="s">
        <v>95</v>
      </c>
      <c r="P360" s="2" t="s">
        <v>52</v>
      </c>
      <c r="Q360" s="2" t="s">
        <v>52</v>
      </c>
      <c r="R360" s="2" t="s">
        <v>52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52</v>
      </c>
      <c r="AX360" s="2" t="s">
        <v>52</v>
      </c>
      <c r="AY360" s="2" t="s">
        <v>52</v>
      </c>
    </row>
    <row r="361" spans="1:51" ht="30" customHeight="1" x14ac:dyDescent="0.3">
      <c r="A361" s="9"/>
      <c r="B361" s="9"/>
      <c r="C361" s="9"/>
      <c r="D361" s="9"/>
      <c r="E361" s="13"/>
      <c r="F361" s="14"/>
      <c r="G361" s="13"/>
      <c r="H361" s="14"/>
      <c r="I361" s="13"/>
      <c r="J361" s="14"/>
      <c r="K361" s="13"/>
      <c r="L361" s="14"/>
      <c r="M361" s="9"/>
    </row>
    <row r="362" spans="1:51" ht="30" customHeight="1" x14ac:dyDescent="0.3">
      <c r="A362" s="26" t="s">
        <v>935</v>
      </c>
      <c r="B362" s="26"/>
      <c r="C362" s="26"/>
      <c r="D362" s="26"/>
      <c r="E362" s="27"/>
      <c r="F362" s="28"/>
      <c r="G362" s="27"/>
      <c r="H362" s="28"/>
      <c r="I362" s="27"/>
      <c r="J362" s="28"/>
      <c r="K362" s="27"/>
      <c r="L362" s="28"/>
      <c r="M362" s="26"/>
      <c r="N362" s="1" t="s">
        <v>933</v>
      </c>
    </row>
    <row r="363" spans="1:51" ht="30" customHeight="1" x14ac:dyDescent="0.3">
      <c r="A363" s="8" t="s">
        <v>900</v>
      </c>
      <c r="B363" s="8" t="s">
        <v>901</v>
      </c>
      <c r="C363" s="8" t="s">
        <v>143</v>
      </c>
      <c r="D363" s="9">
        <v>3.3240000000000001E-3</v>
      </c>
      <c r="E363" s="13">
        <f>단가대비표!O16</f>
        <v>7000</v>
      </c>
      <c r="F363" s="14">
        <f t="shared" ref="F363:F372" si="57">TRUNC(E363*D363,1)</f>
        <v>23.2</v>
      </c>
      <c r="G363" s="13">
        <f>단가대비표!P16</f>
        <v>0</v>
      </c>
      <c r="H363" s="14">
        <f t="shared" ref="H363:H372" si="58">TRUNC(G363*D363,1)</f>
        <v>0</v>
      </c>
      <c r="I363" s="13">
        <f>단가대비표!V16</f>
        <v>0</v>
      </c>
      <c r="J363" s="14">
        <f t="shared" ref="J363:J372" si="59">TRUNC(I363*D363,1)</f>
        <v>0</v>
      </c>
      <c r="K363" s="13">
        <f t="shared" ref="K363:K372" si="60">TRUNC(E363+G363+I363,1)</f>
        <v>7000</v>
      </c>
      <c r="L363" s="14">
        <f t="shared" ref="L363:L372" si="61">TRUNC(F363+H363+J363,1)</f>
        <v>23.2</v>
      </c>
      <c r="M363" s="8" t="s">
        <v>52</v>
      </c>
      <c r="N363" s="2" t="s">
        <v>933</v>
      </c>
      <c r="O363" s="2" t="s">
        <v>902</v>
      </c>
      <c r="P363" s="2" t="s">
        <v>65</v>
      </c>
      <c r="Q363" s="2" t="s">
        <v>65</v>
      </c>
      <c r="R363" s="2" t="s">
        <v>64</v>
      </c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52</v>
      </c>
      <c r="AW363" s="2" t="s">
        <v>936</v>
      </c>
      <c r="AX363" s="2" t="s">
        <v>52</v>
      </c>
      <c r="AY363" s="2" t="s">
        <v>52</v>
      </c>
    </row>
    <row r="364" spans="1:51" ht="30" customHeight="1" x14ac:dyDescent="0.3">
      <c r="A364" s="8" t="s">
        <v>861</v>
      </c>
      <c r="B364" s="8" t="s">
        <v>904</v>
      </c>
      <c r="C364" s="8" t="s">
        <v>569</v>
      </c>
      <c r="D364" s="9">
        <v>1.1339999999999999</v>
      </c>
      <c r="E364" s="13">
        <f>단가대비표!O10</f>
        <v>2</v>
      </c>
      <c r="F364" s="14">
        <f t="shared" si="57"/>
        <v>2.2000000000000002</v>
      </c>
      <c r="G364" s="13">
        <f>단가대비표!P10</f>
        <v>0</v>
      </c>
      <c r="H364" s="14">
        <f t="shared" si="58"/>
        <v>0</v>
      </c>
      <c r="I364" s="13">
        <f>단가대비표!V10</f>
        <v>0</v>
      </c>
      <c r="J364" s="14">
        <f t="shared" si="59"/>
        <v>0</v>
      </c>
      <c r="K364" s="13">
        <f t="shared" si="60"/>
        <v>2</v>
      </c>
      <c r="L364" s="14">
        <f t="shared" si="61"/>
        <v>2.2000000000000002</v>
      </c>
      <c r="M364" s="8" t="s">
        <v>863</v>
      </c>
      <c r="N364" s="2" t="s">
        <v>933</v>
      </c>
      <c r="O364" s="2" t="s">
        <v>905</v>
      </c>
      <c r="P364" s="2" t="s">
        <v>65</v>
      </c>
      <c r="Q364" s="2" t="s">
        <v>65</v>
      </c>
      <c r="R364" s="2" t="s">
        <v>64</v>
      </c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52</v>
      </c>
      <c r="AW364" s="2" t="s">
        <v>937</v>
      </c>
      <c r="AX364" s="2" t="s">
        <v>52</v>
      </c>
      <c r="AY364" s="2" t="s">
        <v>52</v>
      </c>
    </row>
    <row r="365" spans="1:51" ht="30" customHeight="1" x14ac:dyDescent="0.3">
      <c r="A365" s="8" t="s">
        <v>866</v>
      </c>
      <c r="B365" s="8" t="s">
        <v>867</v>
      </c>
      <c r="C365" s="8" t="s">
        <v>143</v>
      </c>
      <c r="D365" s="9">
        <v>4.8000000000000001E-4</v>
      </c>
      <c r="E365" s="13">
        <f>단가대비표!O13</f>
        <v>9020</v>
      </c>
      <c r="F365" s="14">
        <f t="shared" si="57"/>
        <v>4.3</v>
      </c>
      <c r="G365" s="13">
        <f>단가대비표!P13</f>
        <v>0</v>
      </c>
      <c r="H365" s="14">
        <f t="shared" si="58"/>
        <v>0</v>
      </c>
      <c r="I365" s="13">
        <f>단가대비표!V13</f>
        <v>0</v>
      </c>
      <c r="J365" s="14">
        <f t="shared" si="59"/>
        <v>0</v>
      </c>
      <c r="K365" s="13">
        <f t="shared" si="60"/>
        <v>9020</v>
      </c>
      <c r="L365" s="14">
        <f t="shared" si="61"/>
        <v>4.3</v>
      </c>
      <c r="M365" s="8" t="s">
        <v>52</v>
      </c>
      <c r="N365" s="2" t="s">
        <v>933</v>
      </c>
      <c r="O365" s="2" t="s">
        <v>868</v>
      </c>
      <c r="P365" s="2" t="s">
        <v>65</v>
      </c>
      <c r="Q365" s="2" t="s">
        <v>65</v>
      </c>
      <c r="R365" s="2" t="s">
        <v>64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938</v>
      </c>
      <c r="AX365" s="2" t="s">
        <v>52</v>
      </c>
      <c r="AY365" s="2" t="s">
        <v>52</v>
      </c>
    </row>
    <row r="366" spans="1:51" ht="30" customHeight="1" x14ac:dyDescent="0.3">
      <c r="A366" s="8" t="s">
        <v>908</v>
      </c>
      <c r="B366" s="8" t="s">
        <v>909</v>
      </c>
      <c r="C366" s="8" t="s">
        <v>910</v>
      </c>
      <c r="D366" s="9">
        <v>3.7439999999999999E-3</v>
      </c>
      <c r="E366" s="13">
        <f>일위대가목록!E59</f>
        <v>0</v>
      </c>
      <c r="F366" s="14">
        <f t="shared" si="57"/>
        <v>0</v>
      </c>
      <c r="G366" s="13">
        <f>일위대가목록!F59</f>
        <v>0</v>
      </c>
      <c r="H366" s="14">
        <f t="shared" si="58"/>
        <v>0</v>
      </c>
      <c r="I366" s="13">
        <f>일위대가목록!G59</f>
        <v>124</v>
      </c>
      <c r="J366" s="14">
        <f t="shared" si="59"/>
        <v>0.4</v>
      </c>
      <c r="K366" s="13">
        <f t="shared" si="60"/>
        <v>124</v>
      </c>
      <c r="L366" s="14">
        <f t="shared" si="61"/>
        <v>0.4</v>
      </c>
      <c r="M366" s="8" t="s">
        <v>911</v>
      </c>
      <c r="N366" s="2" t="s">
        <v>933</v>
      </c>
      <c r="O366" s="2" t="s">
        <v>912</v>
      </c>
      <c r="P366" s="2" t="s">
        <v>64</v>
      </c>
      <c r="Q366" s="2" t="s">
        <v>65</v>
      </c>
      <c r="R366" s="2" t="s">
        <v>65</v>
      </c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939</v>
      </c>
      <c r="AX366" s="2" t="s">
        <v>52</v>
      </c>
      <c r="AY366" s="2" t="s">
        <v>52</v>
      </c>
    </row>
    <row r="367" spans="1:51" ht="30" customHeight="1" x14ac:dyDescent="0.3">
      <c r="A367" s="8" t="s">
        <v>914</v>
      </c>
      <c r="B367" s="8" t="s">
        <v>915</v>
      </c>
      <c r="C367" s="8" t="s">
        <v>916</v>
      </c>
      <c r="D367" s="9">
        <v>2.2679999999999999E-2</v>
      </c>
      <c r="E367" s="13">
        <f>단가대비표!O78</f>
        <v>0</v>
      </c>
      <c r="F367" s="14">
        <f t="shared" si="57"/>
        <v>0</v>
      </c>
      <c r="G367" s="13">
        <f>단가대비표!P78</f>
        <v>0</v>
      </c>
      <c r="H367" s="14">
        <f t="shared" si="58"/>
        <v>0</v>
      </c>
      <c r="I367" s="13">
        <f>단가대비표!V78</f>
        <v>87</v>
      </c>
      <c r="J367" s="14">
        <f t="shared" si="59"/>
        <v>1.9</v>
      </c>
      <c r="K367" s="13">
        <f t="shared" si="60"/>
        <v>87</v>
      </c>
      <c r="L367" s="14">
        <f t="shared" si="61"/>
        <v>1.9</v>
      </c>
      <c r="M367" s="8" t="s">
        <v>52</v>
      </c>
      <c r="N367" s="2" t="s">
        <v>933</v>
      </c>
      <c r="O367" s="2" t="s">
        <v>917</v>
      </c>
      <c r="P367" s="2" t="s">
        <v>65</v>
      </c>
      <c r="Q367" s="2" t="s">
        <v>65</v>
      </c>
      <c r="R367" s="2" t="s">
        <v>64</v>
      </c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2" t="s">
        <v>52</v>
      </c>
      <c r="AW367" s="2" t="s">
        <v>940</v>
      </c>
      <c r="AX367" s="2" t="s">
        <v>52</v>
      </c>
      <c r="AY367" s="2" t="s">
        <v>52</v>
      </c>
    </row>
    <row r="368" spans="1:51" ht="30" customHeight="1" x14ac:dyDescent="0.3">
      <c r="A368" s="8" t="s">
        <v>756</v>
      </c>
      <c r="B368" s="8" t="s">
        <v>473</v>
      </c>
      <c r="C368" s="8" t="s">
        <v>474</v>
      </c>
      <c r="D368" s="9">
        <v>7.0200000000000002E-3</v>
      </c>
      <c r="E368" s="13">
        <f>단가대비표!O83</f>
        <v>0</v>
      </c>
      <c r="F368" s="14">
        <f t="shared" si="57"/>
        <v>0</v>
      </c>
      <c r="G368" s="13">
        <f>단가대비표!P83</f>
        <v>156492</v>
      </c>
      <c r="H368" s="14">
        <f t="shared" si="58"/>
        <v>1098.5</v>
      </c>
      <c r="I368" s="13">
        <f>단가대비표!V83</f>
        <v>0</v>
      </c>
      <c r="J368" s="14">
        <f t="shared" si="59"/>
        <v>0</v>
      </c>
      <c r="K368" s="13">
        <f t="shared" si="60"/>
        <v>156492</v>
      </c>
      <c r="L368" s="14">
        <f t="shared" si="61"/>
        <v>1098.5</v>
      </c>
      <c r="M368" s="8" t="s">
        <v>52</v>
      </c>
      <c r="N368" s="2" t="s">
        <v>933</v>
      </c>
      <c r="O368" s="2" t="s">
        <v>757</v>
      </c>
      <c r="P368" s="2" t="s">
        <v>65</v>
      </c>
      <c r="Q368" s="2" t="s">
        <v>65</v>
      </c>
      <c r="R368" s="2" t="s">
        <v>64</v>
      </c>
      <c r="S368" s="3"/>
      <c r="T368" s="3"/>
      <c r="U368" s="3"/>
      <c r="V368" s="3">
        <v>1</v>
      </c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2" t="s">
        <v>52</v>
      </c>
      <c r="AW368" s="2" t="s">
        <v>941</v>
      </c>
      <c r="AX368" s="2" t="s">
        <v>52</v>
      </c>
      <c r="AY368" s="2" t="s">
        <v>52</v>
      </c>
    </row>
    <row r="369" spans="1:51" ht="30" customHeight="1" x14ac:dyDescent="0.3">
      <c r="A369" s="8" t="s">
        <v>472</v>
      </c>
      <c r="B369" s="8" t="s">
        <v>473</v>
      </c>
      <c r="C369" s="8" t="s">
        <v>474</v>
      </c>
      <c r="D369" s="9">
        <v>1.2E-4</v>
      </c>
      <c r="E369" s="13">
        <f>단가대비표!O79</f>
        <v>0</v>
      </c>
      <c r="F369" s="14">
        <f t="shared" si="57"/>
        <v>0</v>
      </c>
      <c r="G369" s="13">
        <f>단가대비표!P79</f>
        <v>102628</v>
      </c>
      <c r="H369" s="14">
        <f t="shared" si="58"/>
        <v>12.3</v>
      </c>
      <c r="I369" s="13">
        <f>단가대비표!V79</f>
        <v>0</v>
      </c>
      <c r="J369" s="14">
        <f t="shared" si="59"/>
        <v>0</v>
      </c>
      <c r="K369" s="13">
        <f t="shared" si="60"/>
        <v>102628</v>
      </c>
      <c r="L369" s="14">
        <f t="shared" si="61"/>
        <v>12.3</v>
      </c>
      <c r="M369" s="8" t="s">
        <v>52</v>
      </c>
      <c r="N369" s="2" t="s">
        <v>933</v>
      </c>
      <c r="O369" s="2" t="s">
        <v>475</v>
      </c>
      <c r="P369" s="2" t="s">
        <v>65</v>
      </c>
      <c r="Q369" s="2" t="s">
        <v>65</v>
      </c>
      <c r="R369" s="2" t="s">
        <v>64</v>
      </c>
      <c r="S369" s="3"/>
      <c r="T369" s="3"/>
      <c r="U369" s="3"/>
      <c r="V369" s="3">
        <v>1</v>
      </c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52</v>
      </c>
      <c r="AW369" s="2" t="s">
        <v>942</v>
      </c>
      <c r="AX369" s="2" t="s">
        <v>52</v>
      </c>
      <c r="AY369" s="2" t="s">
        <v>52</v>
      </c>
    </row>
    <row r="370" spans="1:51" ht="30" customHeight="1" x14ac:dyDescent="0.3">
      <c r="A370" s="8" t="s">
        <v>850</v>
      </c>
      <c r="B370" s="8" t="s">
        <v>473</v>
      </c>
      <c r="C370" s="8" t="s">
        <v>474</v>
      </c>
      <c r="D370" s="9">
        <v>4.6799999999999999E-4</v>
      </c>
      <c r="E370" s="13">
        <f>단가대비표!O86</f>
        <v>0</v>
      </c>
      <c r="F370" s="14">
        <f t="shared" si="57"/>
        <v>0</v>
      </c>
      <c r="G370" s="13">
        <f>단가대비표!P86</f>
        <v>157183</v>
      </c>
      <c r="H370" s="14">
        <f t="shared" si="58"/>
        <v>73.5</v>
      </c>
      <c r="I370" s="13">
        <f>단가대비표!V86</f>
        <v>0</v>
      </c>
      <c r="J370" s="14">
        <f t="shared" si="59"/>
        <v>0</v>
      </c>
      <c r="K370" s="13">
        <f t="shared" si="60"/>
        <v>157183</v>
      </c>
      <c r="L370" s="14">
        <f t="shared" si="61"/>
        <v>73.5</v>
      </c>
      <c r="M370" s="8" t="s">
        <v>52</v>
      </c>
      <c r="N370" s="2" t="s">
        <v>933</v>
      </c>
      <c r="O370" s="2" t="s">
        <v>851</v>
      </c>
      <c r="P370" s="2" t="s">
        <v>65</v>
      </c>
      <c r="Q370" s="2" t="s">
        <v>65</v>
      </c>
      <c r="R370" s="2" t="s">
        <v>64</v>
      </c>
      <c r="S370" s="3"/>
      <c r="T370" s="3"/>
      <c r="U370" s="3"/>
      <c r="V370" s="3">
        <v>1</v>
      </c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943</v>
      </c>
      <c r="AX370" s="2" t="s">
        <v>52</v>
      </c>
      <c r="AY370" s="2" t="s">
        <v>52</v>
      </c>
    </row>
    <row r="371" spans="1:51" ht="30" customHeight="1" x14ac:dyDescent="0.3">
      <c r="A371" s="8" t="s">
        <v>503</v>
      </c>
      <c r="B371" s="8" t="s">
        <v>473</v>
      </c>
      <c r="C371" s="8" t="s">
        <v>474</v>
      </c>
      <c r="D371" s="9">
        <v>1.3200000000000001E-4</v>
      </c>
      <c r="E371" s="13">
        <f>단가대비표!O80</f>
        <v>0</v>
      </c>
      <c r="F371" s="14">
        <f t="shared" si="57"/>
        <v>0</v>
      </c>
      <c r="G371" s="13">
        <f>단가대비표!P80</f>
        <v>123074</v>
      </c>
      <c r="H371" s="14">
        <f t="shared" si="58"/>
        <v>16.2</v>
      </c>
      <c r="I371" s="13">
        <f>단가대비표!V80</f>
        <v>0</v>
      </c>
      <c r="J371" s="14">
        <f t="shared" si="59"/>
        <v>0</v>
      </c>
      <c r="K371" s="13">
        <f t="shared" si="60"/>
        <v>123074</v>
      </c>
      <c r="L371" s="14">
        <f t="shared" si="61"/>
        <v>16.2</v>
      </c>
      <c r="M371" s="8" t="s">
        <v>52</v>
      </c>
      <c r="N371" s="2" t="s">
        <v>933</v>
      </c>
      <c r="O371" s="2" t="s">
        <v>504</v>
      </c>
      <c r="P371" s="2" t="s">
        <v>65</v>
      </c>
      <c r="Q371" s="2" t="s">
        <v>65</v>
      </c>
      <c r="R371" s="2" t="s">
        <v>64</v>
      </c>
      <c r="S371" s="3"/>
      <c r="T371" s="3"/>
      <c r="U371" s="3"/>
      <c r="V371" s="3">
        <v>1</v>
      </c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944</v>
      </c>
      <c r="AX371" s="2" t="s">
        <v>52</v>
      </c>
      <c r="AY371" s="2" t="s">
        <v>52</v>
      </c>
    </row>
    <row r="372" spans="1:51" ht="30" customHeight="1" x14ac:dyDescent="0.3">
      <c r="A372" s="8" t="s">
        <v>512</v>
      </c>
      <c r="B372" s="8" t="s">
        <v>853</v>
      </c>
      <c r="C372" s="8" t="s">
        <v>352</v>
      </c>
      <c r="D372" s="9">
        <v>1</v>
      </c>
      <c r="E372" s="13">
        <f>TRUNC(SUMIF(V363:V372, RIGHTB(O372, 1), H363:H372)*U372, 2)</f>
        <v>36.01</v>
      </c>
      <c r="F372" s="14">
        <f t="shared" si="57"/>
        <v>36</v>
      </c>
      <c r="G372" s="13">
        <v>0</v>
      </c>
      <c r="H372" s="14">
        <f t="shared" si="58"/>
        <v>0</v>
      </c>
      <c r="I372" s="13">
        <v>0</v>
      </c>
      <c r="J372" s="14">
        <f t="shared" si="59"/>
        <v>0</v>
      </c>
      <c r="K372" s="13">
        <f t="shared" si="60"/>
        <v>36</v>
      </c>
      <c r="L372" s="14">
        <f t="shared" si="61"/>
        <v>36</v>
      </c>
      <c r="M372" s="8" t="s">
        <v>52</v>
      </c>
      <c r="N372" s="2" t="s">
        <v>933</v>
      </c>
      <c r="O372" s="2" t="s">
        <v>376</v>
      </c>
      <c r="P372" s="2" t="s">
        <v>65</v>
      </c>
      <c r="Q372" s="2" t="s">
        <v>65</v>
      </c>
      <c r="R372" s="2" t="s">
        <v>65</v>
      </c>
      <c r="S372" s="3">
        <v>1</v>
      </c>
      <c r="T372" s="3">
        <v>0</v>
      </c>
      <c r="U372" s="3">
        <v>0.03</v>
      </c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52</v>
      </c>
      <c r="AW372" s="2" t="s">
        <v>945</v>
      </c>
      <c r="AX372" s="2" t="s">
        <v>52</v>
      </c>
      <c r="AY372" s="2" t="s">
        <v>52</v>
      </c>
    </row>
    <row r="373" spans="1:51" ht="30" customHeight="1" x14ac:dyDescent="0.3">
      <c r="A373" s="8" t="s">
        <v>426</v>
      </c>
      <c r="B373" s="8" t="s">
        <v>52</v>
      </c>
      <c r="C373" s="8" t="s">
        <v>52</v>
      </c>
      <c r="D373" s="9"/>
      <c r="E373" s="13"/>
      <c r="F373" s="14">
        <f>TRUNC(SUMIF(N363:N372, N362, F363:F372),0)</f>
        <v>65</v>
      </c>
      <c r="G373" s="13"/>
      <c r="H373" s="14">
        <f>TRUNC(SUMIF(N363:N372, N362, H363:H372),0)</f>
        <v>1200</v>
      </c>
      <c r="I373" s="13"/>
      <c r="J373" s="14">
        <f>TRUNC(SUMIF(N363:N372, N362, J363:J372),0)</f>
        <v>2</v>
      </c>
      <c r="K373" s="13"/>
      <c r="L373" s="14">
        <f>F373+H373+J373</f>
        <v>1267</v>
      </c>
      <c r="M373" s="8" t="s">
        <v>52</v>
      </c>
      <c r="N373" s="2" t="s">
        <v>95</v>
      </c>
      <c r="O373" s="2" t="s">
        <v>95</v>
      </c>
      <c r="P373" s="2" t="s">
        <v>52</v>
      </c>
      <c r="Q373" s="2" t="s">
        <v>52</v>
      </c>
      <c r="R373" s="2" t="s">
        <v>52</v>
      </c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52</v>
      </c>
      <c r="AW373" s="2" t="s">
        <v>52</v>
      </c>
      <c r="AX373" s="2" t="s">
        <v>52</v>
      </c>
      <c r="AY373" s="2" t="s">
        <v>52</v>
      </c>
    </row>
    <row r="374" spans="1:51" ht="30" customHeight="1" x14ac:dyDescent="0.3">
      <c r="A374" s="9"/>
      <c r="B374" s="9"/>
      <c r="C374" s="9"/>
      <c r="D374" s="9"/>
      <c r="E374" s="13"/>
      <c r="F374" s="14"/>
      <c r="G374" s="13"/>
      <c r="H374" s="14"/>
      <c r="I374" s="13"/>
      <c r="J374" s="14"/>
      <c r="K374" s="13"/>
      <c r="L374" s="14"/>
      <c r="M374" s="9"/>
    </row>
    <row r="375" spans="1:51" ht="30" customHeight="1" x14ac:dyDescent="0.3">
      <c r="A375" s="26" t="s">
        <v>946</v>
      </c>
      <c r="B375" s="26"/>
      <c r="C375" s="26"/>
      <c r="D375" s="26"/>
      <c r="E375" s="27"/>
      <c r="F375" s="28"/>
      <c r="G375" s="27"/>
      <c r="H375" s="28"/>
      <c r="I375" s="27"/>
      <c r="J375" s="28"/>
      <c r="K375" s="27"/>
      <c r="L375" s="28"/>
      <c r="M375" s="26"/>
      <c r="N375" s="1" t="s">
        <v>630</v>
      </c>
    </row>
    <row r="376" spans="1:51" ht="30" customHeight="1" x14ac:dyDescent="0.3">
      <c r="A376" s="8" t="s">
        <v>947</v>
      </c>
      <c r="B376" s="8" t="s">
        <v>601</v>
      </c>
      <c r="C376" s="8" t="s">
        <v>143</v>
      </c>
      <c r="D376" s="9">
        <v>1</v>
      </c>
      <c r="E376" s="13">
        <f>일위대가목록!E63</f>
        <v>241</v>
      </c>
      <c r="F376" s="14">
        <f>TRUNC(E376*D376,1)</f>
        <v>241</v>
      </c>
      <c r="G376" s="13">
        <f>일위대가목록!F63</f>
        <v>2379</v>
      </c>
      <c r="H376" s="14">
        <f>TRUNC(G376*D376,1)</f>
        <v>2379</v>
      </c>
      <c r="I376" s="13">
        <f>일위대가목록!G63</f>
        <v>13</v>
      </c>
      <c r="J376" s="14">
        <f>TRUNC(I376*D376,1)</f>
        <v>13</v>
      </c>
      <c r="K376" s="13">
        <f>TRUNC(E376+G376+I376,1)</f>
        <v>2633</v>
      </c>
      <c r="L376" s="14">
        <f>TRUNC(F376+H376+J376,1)</f>
        <v>2633</v>
      </c>
      <c r="M376" s="8" t="s">
        <v>948</v>
      </c>
      <c r="N376" s="2" t="s">
        <v>630</v>
      </c>
      <c r="O376" s="2" t="s">
        <v>949</v>
      </c>
      <c r="P376" s="2" t="s">
        <v>64</v>
      </c>
      <c r="Q376" s="2" t="s">
        <v>65</v>
      </c>
      <c r="R376" s="2" t="s">
        <v>65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52</v>
      </c>
      <c r="AW376" s="2" t="s">
        <v>950</v>
      </c>
      <c r="AX376" s="2" t="s">
        <v>52</v>
      </c>
      <c r="AY376" s="2" t="s">
        <v>52</v>
      </c>
    </row>
    <row r="377" spans="1:51" ht="30" customHeight="1" x14ac:dyDescent="0.3">
      <c r="A377" s="8" t="s">
        <v>951</v>
      </c>
      <c r="B377" s="8" t="s">
        <v>601</v>
      </c>
      <c r="C377" s="8" t="s">
        <v>143</v>
      </c>
      <c r="D377" s="9">
        <v>1</v>
      </c>
      <c r="E377" s="13">
        <f>일위대가목록!E64</f>
        <v>63</v>
      </c>
      <c r="F377" s="14">
        <f>TRUNC(E377*D377,1)</f>
        <v>63</v>
      </c>
      <c r="G377" s="13">
        <f>일위대가목록!F64</f>
        <v>1110</v>
      </c>
      <c r="H377" s="14">
        <f>TRUNC(G377*D377,1)</f>
        <v>1110</v>
      </c>
      <c r="I377" s="13">
        <f>일위대가목록!G64</f>
        <v>2</v>
      </c>
      <c r="J377" s="14">
        <f>TRUNC(I377*D377,1)</f>
        <v>2</v>
      </c>
      <c r="K377" s="13">
        <f>TRUNC(E377+G377+I377,1)</f>
        <v>1175</v>
      </c>
      <c r="L377" s="14">
        <f>TRUNC(F377+H377+J377,1)</f>
        <v>1175</v>
      </c>
      <c r="M377" s="8" t="s">
        <v>952</v>
      </c>
      <c r="N377" s="2" t="s">
        <v>630</v>
      </c>
      <c r="O377" s="2" t="s">
        <v>953</v>
      </c>
      <c r="P377" s="2" t="s">
        <v>64</v>
      </c>
      <c r="Q377" s="2" t="s">
        <v>65</v>
      </c>
      <c r="R377" s="2" t="s">
        <v>65</v>
      </c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52</v>
      </c>
      <c r="AW377" s="2" t="s">
        <v>954</v>
      </c>
      <c r="AX377" s="2" t="s">
        <v>52</v>
      </c>
      <c r="AY377" s="2" t="s">
        <v>52</v>
      </c>
    </row>
    <row r="378" spans="1:51" ht="30" customHeight="1" x14ac:dyDescent="0.3">
      <c r="A378" s="8" t="s">
        <v>426</v>
      </c>
      <c r="B378" s="8" t="s">
        <v>52</v>
      </c>
      <c r="C378" s="8" t="s">
        <v>52</v>
      </c>
      <c r="D378" s="9"/>
      <c r="E378" s="13"/>
      <c r="F378" s="14">
        <f>TRUNC(SUMIF(N376:N377, N375, F376:F377),0)</f>
        <v>304</v>
      </c>
      <c r="G378" s="13"/>
      <c r="H378" s="14">
        <f>TRUNC(SUMIF(N376:N377, N375, H376:H377),0)</f>
        <v>3489</v>
      </c>
      <c r="I378" s="13"/>
      <c r="J378" s="14">
        <f>TRUNC(SUMIF(N376:N377, N375, J376:J377),0)</f>
        <v>15</v>
      </c>
      <c r="K378" s="13"/>
      <c r="L378" s="14">
        <f>F378+H378+J378</f>
        <v>3808</v>
      </c>
      <c r="M378" s="8" t="s">
        <v>52</v>
      </c>
      <c r="N378" s="2" t="s">
        <v>95</v>
      </c>
      <c r="O378" s="2" t="s">
        <v>95</v>
      </c>
      <c r="P378" s="2" t="s">
        <v>52</v>
      </c>
      <c r="Q378" s="2" t="s">
        <v>52</v>
      </c>
      <c r="R378" s="2" t="s">
        <v>52</v>
      </c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52</v>
      </c>
      <c r="AX378" s="2" t="s">
        <v>52</v>
      </c>
      <c r="AY378" s="2" t="s">
        <v>52</v>
      </c>
    </row>
    <row r="379" spans="1:51" ht="30" customHeight="1" x14ac:dyDescent="0.3">
      <c r="A379" s="9"/>
      <c r="B379" s="9"/>
      <c r="C379" s="9"/>
      <c r="D379" s="9"/>
      <c r="E379" s="13"/>
      <c r="F379" s="14"/>
      <c r="G379" s="13"/>
      <c r="H379" s="14"/>
      <c r="I379" s="13"/>
      <c r="J379" s="14"/>
      <c r="K379" s="13"/>
      <c r="L379" s="14"/>
      <c r="M379" s="9"/>
    </row>
    <row r="380" spans="1:51" ht="30" customHeight="1" x14ac:dyDescent="0.3">
      <c r="A380" s="26" t="s">
        <v>955</v>
      </c>
      <c r="B380" s="26"/>
      <c r="C380" s="26"/>
      <c r="D380" s="26"/>
      <c r="E380" s="27"/>
      <c r="F380" s="28"/>
      <c r="G380" s="27"/>
      <c r="H380" s="28"/>
      <c r="I380" s="27"/>
      <c r="J380" s="28"/>
      <c r="K380" s="27"/>
      <c r="L380" s="28"/>
      <c r="M380" s="26"/>
      <c r="N380" s="1" t="s">
        <v>949</v>
      </c>
    </row>
    <row r="381" spans="1:51" ht="30" customHeight="1" x14ac:dyDescent="0.3">
      <c r="A381" s="8" t="s">
        <v>900</v>
      </c>
      <c r="B381" s="8" t="s">
        <v>901</v>
      </c>
      <c r="C381" s="8" t="s">
        <v>143</v>
      </c>
      <c r="D381" s="9">
        <v>1.8852000000000001E-2</v>
      </c>
      <c r="E381" s="13">
        <f>단가대비표!O16</f>
        <v>7000</v>
      </c>
      <c r="F381" s="14">
        <f t="shared" ref="F381:F390" si="62">TRUNC(E381*D381,1)</f>
        <v>131.9</v>
      </c>
      <c r="G381" s="13">
        <f>단가대비표!P16</f>
        <v>0</v>
      </c>
      <c r="H381" s="14">
        <f t="shared" ref="H381:H390" si="63">TRUNC(G381*D381,1)</f>
        <v>0</v>
      </c>
      <c r="I381" s="13">
        <f>단가대비표!V16</f>
        <v>0</v>
      </c>
      <c r="J381" s="14">
        <f t="shared" ref="J381:J390" si="64">TRUNC(I381*D381,1)</f>
        <v>0</v>
      </c>
      <c r="K381" s="13">
        <f t="shared" ref="K381:K390" si="65">TRUNC(E381+G381+I381,1)</f>
        <v>7000</v>
      </c>
      <c r="L381" s="14">
        <f t="shared" ref="L381:L390" si="66">TRUNC(F381+H381+J381,1)</f>
        <v>131.9</v>
      </c>
      <c r="M381" s="8" t="s">
        <v>52</v>
      </c>
      <c r="N381" s="2" t="s">
        <v>949</v>
      </c>
      <c r="O381" s="2" t="s">
        <v>902</v>
      </c>
      <c r="P381" s="2" t="s">
        <v>65</v>
      </c>
      <c r="Q381" s="2" t="s">
        <v>65</v>
      </c>
      <c r="R381" s="2" t="s">
        <v>64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2" t="s">
        <v>52</v>
      </c>
      <c r="AW381" s="2" t="s">
        <v>956</v>
      </c>
      <c r="AX381" s="2" t="s">
        <v>52</v>
      </c>
      <c r="AY381" s="2" t="s">
        <v>52</v>
      </c>
    </row>
    <row r="382" spans="1:51" ht="30" customHeight="1" x14ac:dyDescent="0.3">
      <c r="A382" s="8" t="s">
        <v>861</v>
      </c>
      <c r="B382" s="8" t="s">
        <v>904</v>
      </c>
      <c r="C382" s="8" t="s">
        <v>569</v>
      </c>
      <c r="D382" s="9">
        <v>6.4260000000000002</v>
      </c>
      <c r="E382" s="13">
        <f>단가대비표!O10</f>
        <v>2</v>
      </c>
      <c r="F382" s="14">
        <f t="shared" si="62"/>
        <v>12.8</v>
      </c>
      <c r="G382" s="13">
        <f>단가대비표!P10</f>
        <v>0</v>
      </c>
      <c r="H382" s="14">
        <f t="shared" si="63"/>
        <v>0</v>
      </c>
      <c r="I382" s="13">
        <f>단가대비표!V10</f>
        <v>0</v>
      </c>
      <c r="J382" s="14">
        <f t="shared" si="64"/>
        <v>0</v>
      </c>
      <c r="K382" s="13">
        <f t="shared" si="65"/>
        <v>2</v>
      </c>
      <c r="L382" s="14">
        <f t="shared" si="66"/>
        <v>12.8</v>
      </c>
      <c r="M382" s="8" t="s">
        <v>863</v>
      </c>
      <c r="N382" s="2" t="s">
        <v>949</v>
      </c>
      <c r="O382" s="2" t="s">
        <v>905</v>
      </c>
      <c r="P382" s="2" t="s">
        <v>65</v>
      </c>
      <c r="Q382" s="2" t="s">
        <v>65</v>
      </c>
      <c r="R382" s="2" t="s">
        <v>64</v>
      </c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52</v>
      </c>
      <c r="AW382" s="2" t="s">
        <v>957</v>
      </c>
      <c r="AX382" s="2" t="s">
        <v>52</v>
      </c>
      <c r="AY382" s="2" t="s">
        <v>52</v>
      </c>
    </row>
    <row r="383" spans="1:51" ht="30" customHeight="1" x14ac:dyDescent="0.3">
      <c r="A383" s="8" t="s">
        <v>866</v>
      </c>
      <c r="B383" s="8" t="s">
        <v>867</v>
      </c>
      <c r="C383" s="8" t="s">
        <v>143</v>
      </c>
      <c r="D383" s="9">
        <v>2.8800000000000002E-3</v>
      </c>
      <c r="E383" s="13">
        <f>단가대비표!O13</f>
        <v>9020</v>
      </c>
      <c r="F383" s="14">
        <f t="shared" si="62"/>
        <v>25.9</v>
      </c>
      <c r="G383" s="13">
        <f>단가대비표!P13</f>
        <v>0</v>
      </c>
      <c r="H383" s="14">
        <f t="shared" si="63"/>
        <v>0</v>
      </c>
      <c r="I383" s="13">
        <f>단가대비표!V13</f>
        <v>0</v>
      </c>
      <c r="J383" s="14">
        <f t="shared" si="64"/>
        <v>0</v>
      </c>
      <c r="K383" s="13">
        <f t="shared" si="65"/>
        <v>9020</v>
      </c>
      <c r="L383" s="14">
        <f t="shared" si="66"/>
        <v>25.9</v>
      </c>
      <c r="M383" s="8" t="s">
        <v>52</v>
      </c>
      <c r="N383" s="2" t="s">
        <v>949</v>
      </c>
      <c r="O383" s="2" t="s">
        <v>868</v>
      </c>
      <c r="P383" s="2" t="s">
        <v>65</v>
      </c>
      <c r="Q383" s="2" t="s">
        <v>65</v>
      </c>
      <c r="R383" s="2" t="s">
        <v>64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958</v>
      </c>
      <c r="AX383" s="2" t="s">
        <v>52</v>
      </c>
      <c r="AY383" s="2" t="s">
        <v>52</v>
      </c>
    </row>
    <row r="384" spans="1:51" ht="30" customHeight="1" x14ac:dyDescent="0.3">
      <c r="A384" s="8" t="s">
        <v>908</v>
      </c>
      <c r="B384" s="8" t="s">
        <v>909</v>
      </c>
      <c r="C384" s="8" t="s">
        <v>910</v>
      </c>
      <c r="D384" s="9">
        <v>2.1252E-2</v>
      </c>
      <c r="E384" s="13">
        <f>일위대가목록!E59</f>
        <v>0</v>
      </c>
      <c r="F384" s="14">
        <f t="shared" si="62"/>
        <v>0</v>
      </c>
      <c r="G384" s="13">
        <f>일위대가목록!F59</f>
        <v>0</v>
      </c>
      <c r="H384" s="14">
        <f t="shared" si="63"/>
        <v>0</v>
      </c>
      <c r="I384" s="13">
        <f>일위대가목록!G59</f>
        <v>124</v>
      </c>
      <c r="J384" s="14">
        <f t="shared" si="64"/>
        <v>2.6</v>
      </c>
      <c r="K384" s="13">
        <f t="shared" si="65"/>
        <v>124</v>
      </c>
      <c r="L384" s="14">
        <f t="shared" si="66"/>
        <v>2.6</v>
      </c>
      <c r="M384" s="8" t="s">
        <v>911</v>
      </c>
      <c r="N384" s="2" t="s">
        <v>949</v>
      </c>
      <c r="O384" s="2" t="s">
        <v>912</v>
      </c>
      <c r="P384" s="2" t="s">
        <v>64</v>
      </c>
      <c r="Q384" s="2" t="s">
        <v>65</v>
      </c>
      <c r="R384" s="2" t="s">
        <v>65</v>
      </c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52</v>
      </c>
      <c r="AW384" s="2" t="s">
        <v>959</v>
      </c>
      <c r="AX384" s="2" t="s">
        <v>52</v>
      </c>
      <c r="AY384" s="2" t="s">
        <v>52</v>
      </c>
    </row>
    <row r="385" spans="1:51" ht="30" customHeight="1" x14ac:dyDescent="0.3">
      <c r="A385" s="8" t="s">
        <v>914</v>
      </c>
      <c r="B385" s="8" t="s">
        <v>915</v>
      </c>
      <c r="C385" s="8" t="s">
        <v>916</v>
      </c>
      <c r="D385" s="9">
        <v>0.12852</v>
      </c>
      <c r="E385" s="13">
        <f>단가대비표!O78</f>
        <v>0</v>
      </c>
      <c r="F385" s="14">
        <f t="shared" si="62"/>
        <v>0</v>
      </c>
      <c r="G385" s="13">
        <f>단가대비표!P78</f>
        <v>0</v>
      </c>
      <c r="H385" s="14">
        <f t="shared" si="63"/>
        <v>0</v>
      </c>
      <c r="I385" s="13">
        <f>단가대비표!V78</f>
        <v>87</v>
      </c>
      <c r="J385" s="14">
        <f t="shared" si="64"/>
        <v>11.1</v>
      </c>
      <c r="K385" s="13">
        <f t="shared" si="65"/>
        <v>87</v>
      </c>
      <c r="L385" s="14">
        <f t="shared" si="66"/>
        <v>11.1</v>
      </c>
      <c r="M385" s="8" t="s">
        <v>52</v>
      </c>
      <c r="N385" s="2" t="s">
        <v>949</v>
      </c>
      <c r="O385" s="2" t="s">
        <v>917</v>
      </c>
      <c r="P385" s="2" t="s">
        <v>65</v>
      </c>
      <c r="Q385" s="2" t="s">
        <v>65</v>
      </c>
      <c r="R385" s="2" t="s">
        <v>64</v>
      </c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52</v>
      </c>
      <c r="AW385" s="2" t="s">
        <v>960</v>
      </c>
      <c r="AX385" s="2" t="s">
        <v>52</v>
      </c>
      <c r="AY385" s="2" t="s">
        <v>52</v>
      </c>
    </row>
    <row r="386" spans="1:51" ht="30" customHeight="1" x14ac:dyDescent="0.3">
      <c r="A386" s="8" t="s">
        <v>961</v>
      </c>
      <c r="B386" s="8" t="s">
        <v>473</v>
      </c>
      <c r="C386" s="8" t="s">
        <v>474</v>
      </c>
      <c r="D386" s="9">
        <v>1.2540000000000001E-2</v>
      </c>
      <c r="E386" s="13">
        <f>단가대비표!O84</f>
        <v>0</v>
      </c>
      <c r="F386" s="14">
        <f t="shared" si="62"/>
        <v>0</v>
      </c>
      <c r="G386" s="13">
        <f>단가대비표!P84</f>
        <v>143643</v>
      </c>
      <c r="H386" s="14">
        <f t="shared" si="63"/>
        <v>1801.2</v>
      </c>
      <c r="I386" s="13">
        <f>단가대비표!V84</f>
        <v>0</v>
      </c>
      <c r="J386" s="14">
        <f t="shared" si="64"/>
        <v>0</v>
      </c>
      <c r="K386" s="13">
        <f t="shared" si="65"/>
        <v>143643</v>
      </c>
      <c r="L386" s="14">
        <f t="shared" si="66"/>
        <v>1801.2</v>
      </c>
      <c r="M386" s="8" t="s">
        <v>52</v>
      </c>
      <c r="N386" s="2" t="s">
        <v>949</v>
      </c>
      <c r="O386" s="2" t="s">
        <v>962</v>
      </c>
      <c r="P386" s="2" t="s">
        <v>65</v>
      </c>
      <c r="Q386" s="2" t="s">
        <v>65</v>
      </c>
      <c r="R386" s="2" t="s">
        <v>64</v>
      </c>
      <c r="S386" s="3"/>
      <c r="T386" s="3"/>
      <c r="U386" s="3"/>
      <c r="V386" s="3">
        <v>1</v>
      </c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52</v>
      </c>
      <c r="AW386" s="2" t="s">
        <v>963</v>
      </c>
      <c r="AX386" s="2" t="s">
        <v>52</v>
      </c>
      <c r="AY386" s="2" t="s">
        <v>52</v>
      </c>
    </row>
    <row r="387" spans="1:51" ht="30" customHeight="1" x14ac:dyDescent="0.3">
      <c r="A387" s="8" t="s">
        <v>472</v>
      </c>
      <c r="B387" s="8" t="s">
        <v>473</v>
      </c>
      <c r="C387" s="8" t="s">
        <v>474</v>
      </c>
      <c r="D387" s="9">
        <v>6.7199999999999996E-4</v>
      </c>
      <c r="E387" s="13">
        <f>단가대비표!O79</f>
        <v>0</v>
      </c>
      <c r="F387" s="14">
        <f t="shared" si="62"/>
        <v>0</v>
      </c>
      <c r="G387" s="13">
        <f>단가대비표!P79</f>
        <v>102628</v>
      </c>
      <c r="H387" s="14">
        <f t="shared" si="63"/>
        <v>68.900000000000006</v>
      </c>
      <c r="I387" s="13">
        <f>단가대비표!V79</f>
        <v>0</v>
      </c>
      <c r="J387" s="14">
        <f t="shared" si="64"/>
        <v>0</v>
      </c>
      <c r="K387" s="13">
        <f t="shared" si="65"/>
        <v>102628</v>
      </c>
      <c r="L387" s="14">
        <f t="shared" si="66"/>
        <v>68.900000000000006</v>
      </c>
      <c r="M387" s="8" t="s">
        <v>52</v>
      </c>
      <c r="N387" s="2" t="s">
        <v>949</v>
      </c>
      <c r="O387" s="2" t="s">
        <v>475</v>
      </c>
      <c r="P387" s="2" t="s">
        <v>65</v>
      </c>
      <c r="Q387" s="2" t="s">
        <v>65</v>
      </c>
      <c r="R387" s="2" t="s">
        <v>64</v>
      </c>
      <c r="S387" s="3"/>
      <c r="T387" s="3"/>
      <c r="U387" s="3"/>
      <c r="V387" s="3">
        <v>1</v>
      </c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964</v>
      </c>
      <c r="AX387" s="2" t="s">
        <v>52</v>
      </c>
      <c r="AY387" s="2" t="s">
        <v>52</v>
      </c>
    </row>
    <row r="388" spans="1:51" ht="30" customHeight="1" x14ac:dyDescent="0.3">
      <c r="A388" s="8" t="s">
        <v>850</v>
      </c>
      <c r="B388" s="8" t="s">
        <v>473</v>
      </c>
      <c r="C388" s="8" t="s">
        <v>474</v>
      </c>
      <c r="D388" s="9">
        <v>2.6519999999999998E-3</v>
      </c>
      <c r="E388" s="13">
        <f>단가대비표!O86</f>
        <v>0</v>
      </c>
      <c r="F388" s="14">
        <f t="shared" si="62"/>
        <v>0</v>
      </c>
      <c r="G388" s="13">
        <f>단가대비표!P86</f>
        <v>157183</v>
      </c>
      <c r="H388" s="14">
        <f t="shared" si="63"/>
        <v>416.8</v>
      </c>
      <c r="I388" s="13">
        <f>단가대비표!V86</f>
        <v>0</v>
      </c>
      <c r="J388" s="14">
        <f t="shared" si="64"/>
        <v>0</v>
      </c>
      <c r="K388" s="13">
        <f t="shared" si="65"/>
        <v>157183</v>
      </c>
      <c r="L388" s="14">
        <f t="shared" si="66"/>
        <v>416.8</v>
      </c>
      <c r="M388" s="8" t="s">
        <v>52</v>
      </c>
      <c r="N388" s="2" t="s">
        <v>949</v>
      </c>
      <c r="O388" s="2" t="s">
        <v>851</v>
      </c>
      <c r="P388" s="2" t="s">
        <v>65</v>
      </c>
      <c r="Q388" s="2" t="s">
        <v>65</v>
      </c>
      <c r="R388" s="2" t="s">
        <v>64</v>
      </c>
      <c r="S388" s="3"/>
      <c r="T388" s="3"/>
      <c r="U388" s="3"/>
      <c r="V388" s="3">
        <v>1</v>
      </c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52</v>
      </c>
      <c r="AW388" s="2" t="s">
        <v>965</v>
      </c>
      <c r="AX388" s="2" t="s">
        <v>52</v>
      </c>
      <c r="AY388" s="2" t="s">
        <v>52</v>
      </c>
    </row>
    <row r="389" spans="1:51" ht="30" customHeight="1" x14ac:dyDescent="0.3">
      <c r="A389" s="8" t="s">
        <v>503</v>
      </c>
      <c r="B389" s="8" t="s">
        <v>473</v>
      </c>
      <c r="C389" s="8" t="s">
        <v>474</v>
      </c>
      <c r="D389" s="9">
        <v>7.5600000000000005E-4</v>
      </c>
      <c r="E389" s="13">
        <f>단가대비표!O80</f>
        <v>0</v>
      </c>
      <c r="F389" s="14">
        <f t="shared" si="62"/>
        <v>0</v>
      </c>
      <c r="G389" s="13">
        <f>단가대비표!P80</f>
        <v>123074</v>
      </c>
      <c r="H389" s="14">
        <f t="shared" si="63"/>
        <v>93</v>
      </c>
      <c r="I389" s="13">
        <f>단가대비표!V80</f>
        <v>0</v>
      </c>
      <c r="J389" s="14">
        <f t="shared" si="64"/>
        <v>0</v>
      </c>
      <c r="K389" s="13">
        <f t="shared" si="65"/>
        <v>123074</v>
      </c>
      <c r="L389" s="14">
        <f t="shared" si="66"/>
        <v>93</v>
      </c>
      <c r="M389" s="8" t="s">
        <v>52</v>
      </c>
      <c r="N389" s="2" t="s">
        <v>949</v>
      </c>
      <c r="O389" s="2" t="s">
        <v>504</v>
      </c>
      <c r="P389" s="2" t="s">
        <v>65</v>
      </c>
      <c r="Q389" s="2" t="s">
        <v>65</v>
      </c>
      <c r="R389" s="2" t="s">
        <v>64</v>
      </c>
      <c r="S389" s="3"/>
      <c r="T389" s="3"/>
      <c r="U389" s="3"/>
      <c r="V389" s="3">
        <v>1</v>
      </c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2" t="s">
        <v>52</v>
      </c>
      <c r="AW389" s="2" t="s">
        <v>966</v>
      </c>
      <c r="AX389" s="2" t="s">
        <v>52</v>
      </c>
      <c r="AY389" s="2" t="s">
        <v>52</v>
      </c>
    </row>
    <row r="390" spans="1:51" ht="30" customHeight="1" x14ac:dyDescent="0.3">
      <c r="A390" s="8" t="s">
        <v>512</v>
      </c>
      <c r="B390" s="8" t="s">
        <v>853</v>
      </c>
      <c r="C390" s="8" t="s">
        <v>352</v>
      </c>
      <c r="D390" s="9">
        <v>1</v>
      </c>
      <c r="E390" s="13">
        <f>TRUNC(SUMIF(V381:V390, RIGHTB(O390, 1), H381:H390)*U390, 2)</f>
        <v>71.39</v>
      </c>
      <c r="F390" s="14">
        <f t="shared" si="62"/>
        <v>71.3</v>
      </c>
      <c r="G390" s="13">
        <v>0</v>
      </c>
      <c r="H390" s="14">
        <f t="shared" si="63"/>
        <v>0</v>
      </c>
      <c r="I390" s="13">
        <v>0</v>
      </c>
      <c r="J390" s="14">
        <f t="shared" si="64"/>
        <v>0</v>
      </c>
      <c r="K390" s="13">
        <f t="shared" si="65"/>
        <v>71.3</v>
      </c>
      <c r="L390" s="14">
        <f t="shared" si="66"/>
        <v>71.3</v>
      </c>
      <c r="M390" s="8" t="s">
        <v>52</v>
      </c>
      <c r="N390" s="2" t="s">
        <v>949</v>
      </c>
      <c r="O390" s="2" t="s">
        <v>376</v>
      </c>
      <c r="P390" s="2" t="s">
        <v>65</v>
      </c>
      <c r="Q390" s="2" t="s">
        <v>65</v>
      </c>
      <c r="R390" s="2" t="s">
        <v>65</v>
      </c>
      <c r="S390" s="3">
        <v>1</v>
      </c>
      <c r="T390" s="3">
        <v>0</v>
      </c>
      <c r="U390" s="3">
        <v>0.03</v>
      </c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52</v>
      </c>
      <c r="AW390" s="2" t="s">
        <v>967</v>
      </c>
      <c r="AX390" s="2" t="s">
        <v>52</v>
      </c>
      <c r="AY390" s="2" t="s">
        <v>52</v>
      </c>
    </row>
    <row r="391" spans="1:51" ht="30" customHeight="1" x14ac:dyDescent="0.3">
      <c r="A391" s="8" t="s">
        <v>426</v>
      </c>
      <c r="B391" s="8" t="s">
        <v>52</v>
      </c>
      <c r="C391" s="8" t="s">
        <v>52</v>
      </c>
      <c r="D391" s="9"/>
      <c r="E391" s="13"/>
      <c r="F391" s="14">
        <f>TRUNC(SUMIF(N381:N390, N380, F381:F390),0)</f>
        <v>241</v>
      </c>
      <c r="G391" s="13"/>
      <c r="H391" s="14">
        <f>TRUNC(SUMIF(N381:N390, N380, H381:H390),0)</f>
        <v>2379</v>
      </c>
      <c r="I391" s="13"/>
      <c r="J391" s="14">
        <f>TRUNC(SUMIF(N381:N390, N380, J381:J390),0)</f>
        <v>13</v>
      </c>
      <c r="K391" s="13"/>
      <c r="L391" s="14">
        <f>F391+H391+J391</f>
        <v>2633</v>
      </c>
      <c r="M391" s="8" t="s">
        <v>52</v>
      </c>
      <c r="N391" s="2" t="s">
        <v>95</v>
      </c>
      <c r="O391" s="2" t="s">
        <v>95</v>
      </c>
      <c r="P391" s="2" t="s">
        <v>52</v>
      </c>
      <c r="Q391" s="2" t="s">
        <v>52</v>
      </c>
      <c r="R391" s="2" t="s">
        <v>52</v>
      </c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52</v>
      </c>
      <c r="AX391" s="2" t="s">
        <v>52</v>
      </c>
      <c r="AY391" s="2" t="s">
        <v>52</v>
      </c>
    </row>
    <row r="392" spans="1:51" ht="30" customHeight="1" x14ac:dyDescent="0.3">
      <c r="A392" s="9"/>
      <c r="B392" s="9"/>
      <c r="C392" s="9"/>
      <c r="D392" s="9"/>
      <c r="E392" s="13"/>
      <c r="F392" s="14"/>
      <c r="G392" s="13"/>
      <c r="H392" s="14"/>
      <c r="I392" s="13"/>
      <c r="J392" s="14"/>
      <c r="K392" s="13"/>
      <c r="L392" s="14"/>
      <c r="M392" s="9"/>
    </row>
    <row r="393" spans="1:51" ht="30" customHeight="1" x14ac:dyDescent="0.3">
      <c r="A393" s="26" t="s">
        <v>968</v>
      </c>
      <c r="B393" s="26"/>
      <c r="C393" s="26"/>
      <c r="D393" s="26"/>
      <c r="E393" s="27"/>
      <c r="F393" s="28"/>
      <c r="G393" s="27"/>
      <c r="H393" s="28"/>
      <c r="I393" s="27"/>
      <c r="J393" s="28"/>
      <c r="K393" s="27"/>
      <c r="L393" s="28"/>
      <c r="M393" s="26"/>
      <c r="N393" s="1" t="s">
        <v>953</v>
      </c>
    </row>
    <row r="394" spans="1:51" ht="30" customHeight="1" x14ac:dyDescent="0.3">
      <c r="A394" s="8" t="s">
        <v>900</v>
      </c>
      <c r="B394" s="8" t="s">
        <v>901</v>
      </c>
      <c r="C394" s="8" t="s">
        <v>143</v>
      </c>
      <c r="D394" s="9">
        <v>3.3240000000000001E-3</v>
      </c>
      <c r="E394" s="13">
        <f>단가대비표!O16</f>
        <v>7000</v>
      </c>
      <c r="F394" s="14">
        <f t="shared" ref="F394:F403" si="67">TRUNC(E394*D394,1)</f>
        <v>23.2</v>
      </c>
      <c r="G394" s="13">
        <f>단가대비표!P16</f>
        <v>0</v>
      </c>
      <c r="H394" s="14">
        <f t="shared" ref="H394:H403" si="68">TRUNC(G394*D394,1)</f>
        <v>0</v>
      </c>
      <c r="I394" s="13">
        <f>단가대비표!V16</f>
        <v>0</v>
      </c>
      <c r="J394" s="14">
        <f t="shared" ref="J394:J403" si="69">TRUNC(I394*D394,1)</f>
        <v>0</v>
      </c>
      <c r="K394" s="13">
        <f t="shared" ref="K394:K403" si="70">TRUNC(E394+G394+I394,1)</f>
        <v>7000</v>
      </c>
      <c r="L394" s="14">
        <f t="shared" ref="L394:L403" si="71">TRUNC(F394+H394+J394,1)</f>
        <v>23.2</v>
      </c>
      <c r="M394" s="8" t="s">
        <v>52</v>
      </c>
      <c r="N394" s="2" t="s">
        <v>953</v>
      </c>
      <c r="O394" s="2" t="s">
        <v>902</v>
      </c>
      <c r="P394" s="2" t="s">
        <v>65</v>
      </c>
      <c r="Q394" s="2" t="s">
        <v>65</v>
      </c>
      <c r="R394" s="2" t="s">
        <v>64</v>
      </c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52</v>
      </c>
      <c r="AW394" s="2" t="s">
        <v>969</v>
      </c>
      <c r="AX394" s="2" t="s">
        <v>52</v>
      </c>
      <c r="AY394" s="2" t="s">
        <v>52</v>
      </c>
    </row>
    <row r="395" spans="1:51" ht="30" customHeight="1" x14ac:dyDescent="0.3">
      <c r="A395" s="8" t="s">
        <v>861</v>
      </c>
      <c r="B395" s="8" t="s">
        <v>904</v>
      </c>
      <c r="C395" s="8" t="s">
        <v>569</v>
      </c>
      <c r="D395" s="9">
        <v>1.1339999999999999</v>
      </c>
      <c r="E395" s="13">
        <f>단가대비표!O10</f>
        <v>2</v>
      </c>
      <c r="F395" s="14">
        <f t="shared" si="67"/>
        <v>2.2000000000000002</v>
      </c>
      <c r="G395" s="13">
        <f>단가대비표!P10</f>
        <v>0</v>
      </c>
      <c r="H395" s="14">
        <f t="shared" si="68"/>
        <v>0</v>
      </c>
      <c r="I395" s="13">
        <f>단가대비표!V10</f>
        <v>0</v>
      </c>
      <c r="J395" s="14">
        <f t="shared" si="69"/>
        <v>0</v>
      </c>
      <c r="K395" s="13">
        <f t="shared" si="70"/>
        <v>2</v>
      </c>
      <c r="L395" s="14">
        <f t="shared" si="71"/>
        <v>2.2000000000000002</v>
      </c>
      <c r="M395" s="8" t="s">
        <v>863</v>
      </c>
      <c r="N395" s="2" t="s">
        <v>953</v>
      </c>
      <c r="O395" s="2" t="s">
        <v>905</v>
      </c>
      <c r="P395" s="2" t="s">
        <v>65</v>
      </c>
      <c r="Q395" s="2" t="s">
        <v>65</v>
      </c>
      <c r="R395" s="2" t="s">
        <v>64</v>
      </c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52</v>
      </c>
      <c r="AW395" s="2" t="s">
        <v>970</v>
      </c>
      <c r="AX395" s="2" t="s">
        <v>52</v>
      </c>
      <c r="AY395" s="2" t="s">
        <v>52</v>
      </c>
    </row>
    <row r="396" spans="1:51" ht="30" customHeight="1" x14ac:dyDescent="0.3">
      <c r="A396" s="8" t="s">
        <v>866</v>
      </c>
      <c r="B396" s="8" t="s">
        <v>867</v>
      </c>
      <c r="C396" s="8" t="s">
        <v>143</v>
      </c>
      <c r="D396" s="9">
        <v>4.8000000000000001E-4</v>
      </c>
      <c r="E396" s="13">
        <f>단가대비표!O13</f>
        <v>9020</v>
      </c>
      <c r="F396" s="14">
        <f t="shared" si="67"/>
        <v>4.3</v>
      </c>
      <c r="G396" s="13">
        <f>단가대비표!P13</f>
        <v>0</v>
      </c>
      <c r="H396" s="14">
        <f t="shared" si="68"/>
        <v>0</v>
      </c>
      <c r="I396" s="13">
        <f>단가대비표!V13</f>
        <v>0</v>
      </c>
      <c r="J396" s="14">
        <f t="shared" si="69"/>
        <v>0</v>
      </c>
      <c r="K396" s="13">
        <f t="shared" si="70"/>
        <v>9020</v>
      </c>
      <c r="L396" s="14">
        <f t="shared" si="71"/>
        <v>4.3</v>
      </c>
      <c r="M396" s="8" t="s">
        <v>52</v>
      </c>
      <c r="N396" s="2" t="s">
        <v>953</v>
      </c>
      <c r="O396" s="2" t="s">
        <v>868</v>
      </c>
      <c r="P396" s="2" t="s">
        <v>65</v>
      </c>
      <c r="Q396" s="2" t="s">
        <v>65</v>
      </c>
      <c r="R396" s="2" t="s">
        <v>64</v>
      </c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52</v>
      </c>
      <c r="AW396" s="2" t="s">
        <v>971</v>
      </c>
      <c r="AX396" s="2" t="s">
        <v>52</v>
      </c>
      <c r="AY396" s="2" t="s">
        <v>52</v>
      </c>
    </row>
    <row r="397" spans="1:51" ht="30" customHeight="1" x14ac:dyDescent="0.3">
      <c r="A397" s="8" t="s">
        <v>908</v>
      </c>
      <c r="B397" s="8" t="s">
        <v>909</v>
      </c>
      <c r="C397" s="8" t="s">
        <v>910</v>
      </c>
      <c r="D397" s="9">
        <v>3.7439999999999999E-3</v>
      </c>
      <c r="E397" s="13">
        <f>일위대가목록!E59</f>
        <v>0</v>
      </c>
      <c r="F397" s="14">
        <f t="shared" si="67"/>
        <v>0</v>
      </c>
      <c r="G397" s="13">
        <f>일위대가목록!F59</f>
        <v>0</v>
      </c>
      <c r="H397" s="14">
        <f t="shared" si="68"/>
        <v>0</v>
      </c>
      <c r="I397" s="13">
        <f>일위대가목록!G59</f>
        <v>124</v>
      </c>
      <c r="J397" s="14">
        <f t="shared" si="69"/>
        <v>0.4</v>
      </c>
      <c r="K397" s="13">
        <f t="shared" si="70"/>
        <v>124</v>
      </c>
      <c r="L397" s="14">
        <f t="shared" si="71"/>
        <v>0.4</v>
      </c>
      <c r="M397" s="8" t="s">
        <v>911</v>
      </c>
      <c r="N397" s="2" t="s">
        <v>953</v>
      </c>
      <c r="O397" s="2" t="s">
        <v>912</v>
      </c>
      <c r="P397" s="2" t="s">
        <v>64</v>
      </c>
      <c r="Q397" s="2" t="s">
        <v>65</v>
      </c>
      <c r="R397" s="2" t="s">
        <v>65</v>
      </c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52</v>
      </c>
      <c r="AW397" s="2" t="s">
        <v>972</v>
      </c>
      <c r="AX397" s="2" t="s">
        <v>52</v>
      </c>
      <c r="AY397" s="2" t="s">
        <v>52</v>
      </c>
    </row>
    <row r="398" spans="1:51" ht="30" customHeight="1" x14ac:dyDescent="0.3">
      <c r="A398" s="8" t="s">
        <v>914</v>
      </c>
      <c r="B398" s="8" t="s">
        <v>915</v>
      </c>
      <c r="C398" s="8" t="s">
        <v>916</v>
      </c>
      <c r="D398" s="9">
        <v>2.2679999999999999E-2</v>
      </c>
      <c r="E398" s="13">
        <f>단가대비표!O78</f>
        <v>0</v>
      </c>
      <c r="F398" s="14">
        <f t="shared" si="67"/>
        <v>0</v>
      </c>
      <c r="G398" s="13">
        <f>단가대비표!P78</f>
        <v>0</v>
      </c>
      <c r="H398" s="14">
        <f t="shared" si="68"/>
        <v>0</v>
      </c>
      <c r="I398" s="13">
        <f>단가대비표!V78</f>
        <v>87</v>
      </c>
      <c r="J398" s="14">
        <f t="shared" si="69"/>
        <v>1.9</v>
      </c>
      <c r="K398" s="13">
        <f t="shared" si="70"/>
        <v>87</v>
      </c>
      <c r="L398" s="14">
        <f t="shared" si="71"/>
        <v>1.9</v>
      </c>
      <c r="M398" s="8" t="s">
        <v>52</v>
      </c>
      <c r="N398" s="2" t="s">
        <v>953</v>
      </c>
      <c r="O398" s="2" t="s">
        <v>917</v>
      </c>
      <c r="P398" s="2" t="s">
        <v>65</v>
      </c>
      <c r="Q398" s="2" t="s">
        <v>65</v>
      </c>
      <c r="R398" s="2" t="s">
        <v>64</v>
      </c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973</v>
      </c>
      <c r="AX398" s="2" t="s">
        <v>52</v>
      </c>
      <c r="AY398" s="2" t="s">
        <v>52</v>
      </c>
    </row>
    <row r="399" spans="1:51" ht="30" customHeight="1" x14ac:dyDescent="0.3">
      <c r="A399" s="8" t="s">
        <v>961</v>
      </c>
      <c r="B399" s="8" t="s">
        <v>473</v>
      </c>
      <c r="C399" s="8" t="s">
        <v>474</v>
      </c>
      <c r="D399" s="9">
        <v>7.0200000000000002E-3</v>
      </c>
      <c r="E399" s="13">
        <f>단가대비표!O84</f>
        <v>0</v>
      </c>
      <c r="F399" s="14">
        <f t="shared" si="67"/>
        <v>0</v>
      </c>
      <c r="G399" s="13">
        <f>단가대비표!P84</f>
        <v>143643</v>
      </c>
      <c r="H399" s="14">
        <f t="shared" si="68"/>
        <v>1008.3</v>
      </c>
      <c r="I399" s="13">
        <f>단가대비표!V84</f>
        <v>0</v>
      </c>
      <c r="J399" s="14">
        <f t="shared" si="69"/>
        <v>0</v>
      </c>
      <c r="K399" s="13">
        <f t="shared" si="70"/>
        <v>143643</v>
      </c>
      <c r="L399" s="14">
        <f t="shared" si="71"/>
        <v>1008.3</v>
      </c>
      <c r="M399" s="8" t="s">
        <v>52</v>
      </c>
      <c r="N399" s="2" t="s">
        <v>953</v>
      </c>
      <c r="O399" s="2" t="s">
        <v>962</v>
      </c>
      <c r="P399" s="2" t="s">
        <v>65</v>
      </c>
      <c r="Q399" s="2" t="s">
        <v>65</v>
      </c>
      <c r="R399" s="2" t="s">
        <v>64</v>
      </c>
      <c r="S399" s="3"/>
      <c r="T399" s="3"/>
      <c r="U399" s="3"/>
      <c r="V399" s="3">
        <v>1</v>
      </c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52</v>
      </c>
      <c r="AW399" s="2" t="s">
        <v>974</v>
      </c>
      <c r="AX399" s="2" t="s">
        <v>52</v>
      </c>
      <c r="AY399" s="2" t="s">
        <v>52</v>
      </c>
    </row>
    <row r="400" spans="1:51" ht="30" customHeight="1" x14ac:dyDescent="0.3">
      <c r="A400" s="8" t="s">
        <v>472</v>
      </c>
      <c r="B400" s="8" t="s">
        <v>473</v>
      </c>
      <c r="C400" s="8" t="s">
        <v>474</v>
      </c>
      <c r="D400" s="9">
        <v>1.2E-4</v>
      </c>
      <c r="E400" s="13">
        <f>단가대비표!O79</f>
        <v>0</v>
      </c>
      <c r="F400" s="14">
        <f t="shared" si="67"/>
        <v>0</v>
      </c>
      <c r="G400" s="13">
        <f>단가대비표!P79</f>
        <v>102628</v>
      </c>
      <c r="H400" s="14">
        <f t="shared" si="68"/>
        <v>12.3</v>
      </c>
      <c r="I400" s="13">
        <f>단가대비표!V79</f>
        <v>0</v>
      </c>
      <c r="J400" s="14">
        <f t="shared" si="69"/>
        <v>0</v>
      </c>
      <c r="K400" s="13">
        <f t="shared" si="70"/>
        <v>102628</v>
      </c>
      <c r="L400" s="14">
        <f t="shared" si="71"/>
        <v>12.3</v>
      </c>
      <c r="M400" s="8" t="s">
        <v>52</v>
      </c>
      <c r="N400" s="2" t="s">
        <v>953</v>
      </c>
      <c r="O400" s="2" t="s">
        <v>475</v>
      </c>
      <c r="P400" s="2" t="s">
        <v>65</v>
      </c>
      <c r="Q400" s="2" t="s">
        <v>65</v>
      </c>
      <c r="R400" s="2" t="s">
        <v>64</v>
      </c>
      <c r="S400" s="3"/>
      <c r="T400" s="3"/>
      <c r="U400" s="3"/>
      <c r="V400" s="3">
        <v>1</v>
      </c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2" t="s">
        <v>52</v>
      </c>
      <c r="AW400" s="2" t="s">
        <v>975</v>
      </c>
      <c r="AX400" s="2" t="s">
        <v>52</v>
      </c>
      <c r="AY400" s="2" t="s">
        <v>52</v>
      </c>
    </row>
    <row r="401" spans="1:51" ht="30" customHeight="1" x14ac:dyDescent="0.3">
      <c r="A401" s="8" t="s">
        <v>850</v>
      </c>
      <c r="B401" s="8" t="s">
        <v>473</v>
      </c>
      <c r="C401" s="8" t="s">
        <v>474</v>
      </c>
      <c r="D401" s="9">
        <v>4.6799999999999999E-4</v>
      </c>
      <c r="E401" s="13">
        <f>단가대비표!O86</f>
        <v>0</v>
      </c>
      <c r="F401" s="14">
        <f t="shared" si="67"/>
        <v>0</v>
      </c>
      <c r="G401" s="13">
        <f>단가대비표!P86</f>
        <v>157183</v>
      </c>
      <c r="H401" s="14">
        <f t="shared" si="68"/>
        <v>73.5</v>
      </c>
      <c r="I401" s="13">
        <f>단가대비표!V86</f>
        <v>0</v>
      </c>
      <c r="J401" s="14">
        <f t="shared" si="69"/>
        <v>0</v>
      </c>
      <c r="K401" s="13">
        <f t="shared" si="70"/>
        <v>157183</v>
      </c>
      <c r="L401" s="14">
        <f t="shared" si="71"/>
        <v>73.5</v>
      </c>
      <c r="M401" s="8" t="s">
        <v>52</v>
      </c>
      <c r="N401" s="2" t="s">
        <v>953</v>
      </c>
      <c r="O401" s="2" t="s">
        <v>851</v>
      </c>
      <c r="P401" s="2" t="s">
        <v>65</v>
      </c>
      <c r="Q401" s="2" t="s">
        <v>65</v>
      </c>
      <c r="R401" s="2" t="s">
        <v>64</v>
      </c>
      <c r="S401" s="3"/>
      <c r="T401" s="3"/>
      <c r="U401" s="3"/>
      <c r="V401" s="3">
        <v>1</v>
      </c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2" t="s">
        <v>52</v>
      </c>
      <c r="AW401" s="2" t="s">
        <v>976</v>
      </c>
      <c r="AX401" s="2" t="s">
        <v>52</v>
      </c>
      <c r="AY401" s="2" t="s">
        <v>52</v>
      </c>
    </row>
    <row r="402" spans="1:51" ht="30" customHeight="1" x14ac:dyDescent="0.3">
      <c r="A402" s="8" t="s">
        <v>503</v>
      </c>
      <c r="B402" s="8" t="s">
        <v>473</v>
      </c>
      <c r="C402" s="8" t="s">
        <v>474</v>
      </c>
      <c r="D402" s="9">
        <v>1.3200000000000001E-4</v>
      </c>
      <c r="E402" s="13">
        <f>단가대비표!O80</f>
        <v>0</v>
      </c>
      <c r="F402" s="14">
        <f t="shared" si="67"/>
        <v>0</v>
      </c>
      <c r="G402" s="13">
        <f>단가대비표!P80</f>
        <v>123074</v>
      </c>
      <c r="H402" s="14">
        <f t="shared" si="68"/>
        <v>16.2</v>
      </c>
      <c r="I402" s="13">
        <f>단가대비표!V80</f>
        <v>0</v>
      </c>
      <c r="J402" s="14">
        <f t="shared" si="69"/>
        <v>0</v>
      </c>
      <c r="K402" s="13">
        <f t="shared" si="70"/>
        <v>123074</v>
      </c>
      <c r="L402" s="14">
        <f t="shared" si="71"/>
        <v>16.2</v>
      </c>
      <c r="M402" s="8" t="s">
        <v>52</v>
      </c>
      <c r="N402" s="2" t="s">
        <v>953</v>
      </c>
      <c r="O402" s="2" t="s">
        <v>504</v>
      </c>
      <c r="P402" s="2" t="s">
        <v>65</v>
      </c>
      <c r="Q402" s="2" t="s">
        <v>65</v>
      </c>
      <c r="R402" s="2" t="s">
        <v>64</v>
      </c>
      <c r="S402" s="3"/>
      <c r="T402" s="3"/>
      <c r="U402" s="3"/>
      <c r="V402" s="3">
        <v>1</v>
      </c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977</v>
      </c>
      <c r="AX402" s="2" t="s">
        <v>52</v>
      </c>
      <c r="AY402" s="2" t="s">
        <v>52</v>
      </c>
    </row>
    <row r="403" spans="1:51" ht="30" customHeight="1" x14ac:dyDescent="0.3">
      <c r="A403" s="8" t="s">
        <v>512</v>
      </c>
      <c r="B403" s="8" t="s">
        <v>853</v>
      </c>
      <c r="C403" s="8" t="s">
        <v>352</v>
      </c>
      <c r="D403" s="9">
        <v>1</v>
      </c>
      <c r="E403" s="13">
        <f>TRUNC(SUMIF(V394:V403, RIGHTB(O403, 1), H394:H403)*U403, 2)</f>
        <v>33.299999999999997</v>
      </c>
      <c r="F403" s="14">
        <f t="shared" si="67"/>
        <v>33.299999999999997</v>
      </c>
      <c r="G403" s="13">
        <v>0</v>
      </c>
      <c r="H403" s="14">
        <f t="shared" si="68"/>
        <v>0</v>
      </c>
      <c r="I403" s="13">
        <v>0</v>
      </c>
      <c r="J403" s="14">
        <f t="shared" si="69"/>
        <v>0</v>
      </c>
      <c r="K403" s="13">
        <f t="shared" si="70"/>
        <v>33.299999999999997</v>
      </c>
      <c r="L403" s="14">
        <f t="shared" si="71"/>
        <v>33.299999999999997</v>
      </c>
      <c r="M403" s="8" t="s">
        <v>52</v>
      </c>
      <c r="N403" s="2" t="s">
        <v>953</v>
      </c>
      <c r="O403" s="2" t="s">
        <v>376</v>
      </c>
      <c r="P403" s="2" t="s">
        <v>65</v>
      </c>
      <c r="Q403" s="2" t="s">
        <v>65</v>
      </c>
      <c r="R403" s="2" t="s">
        <v>65</v>
      </c>
      <c r="S403" s="3">
        <v>1</v>
      </c>
      <c r="T403" s="3">
        <v>0</v>
      </c>
      <c r="U403" s="3">
        <v>0.03</v>
      </c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978</v>
      </c>
      <c r="AX403" s="2" t="s">
        <v>52</v>
      </c>
      <c r="AY403" s="2" t="s">
        <v>52</v>
      </c>
    </row>
    <row r="404" spans="1:51" ht="30" customHeight="1" x14ac:dyDescent="0.3">
      <c r="A404" s="8" t="s">
        <v>426</v>
      </c>
      <c r="B404" s="8" t="s">
        <v>52</v>
      </c>
      <c r="C404" s="8" t="s">
        <v>52</v>
      </c>
      <c r="D404" s="9"/>
      <c r="E404" s="13"/>
      <c r="F404" s="14">
        <f>TRUNC(SUMIF(N394:N403, N393, F394:F403),0)</f>
        <v>63</v>
      </c>
      <c r="G404" s="13"/>
      <c r="H404" s="14">
        <f>TRUNC(SUMIF(N394:N403, N393, H394:H403),0)</f>
        <v>1110</v>
      </c>
      <c r="I404" s="13"/>
      <c r="J404" s="14">
        <f>TRUNC(SUMIF(N394:N403, N393, J394:J403),0)</f>
        <v>2</v>
      </c>
      <c r="K404" s="13"/>
      <c r="L404" s="14">
        <f>F404+H404+J404</f>
        <v>1175</v>
      </c>
      <c r="M404" s="8" t="s">
        <v>52</v>
      </c>
      <c r="N404" s="2" t="s">
        <v>95</v>
      </c>
      <c r="O404" s="2" t="s">
        <v>95</v>
      </c>
      <c r="P404" s="2" t="s">
        <v>52</v>
      </c>
      <c r="Q404" s="2" t="s">
        <v>52</v>
      </c>
      <c r="R404" s="2" t="s">
        <v>52</v>
      </c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52</v>
      </c>
      <c r="AW404" s="2" t="s">
        <v>52</v>
      </c>
      <c r="AX404" s="2" t="s">
        <v>52</v>
      </c>
      <c r="AY404" s="2" t="s">
        <v>52</v>
      </c>
    </row>
    <row r="405" spans="1:51" ht="30" customHeight="1" x14ac:dyDescent="0.3">
      <c r="A405" s="9"/>
      <c r="B405" s="9"/>
      <c r="C405" s="9"/>
      <c r="D405" s="9"/>
      <c r="E405" s="13"/>
      <c r="F405" s="14"/>
      <c r="G405" s="13"/>
      <c r="H405" s="14"/>
      <c r="I405" s="13"/>
      <c r="J405" s="14"/>
      <c r="K405" s="13"/>
      <c r="L405" s="14"/>
      <c r="M405" s="9"/>
    </row>
    <row r="406" spans="1:51" ht="30" customHeight="1" x14ac:dyDescent="0.3">
      <c r="A406" s="26" t="s">
        <v>979</v>
      </c>
      <c r="B406" s="26"/>
      <c r="C406" s="26"/>
      <c r="D406" s="26"/>
      <c r="E406" s="27"/>
      <c r="F406" s="28"/>
      <c r="G406" s="27"/>
      <c r="H406" s="28"/>
      <c r="I406" s="27"/>
      <c r="J406" s="28"/>
      <c r="K406" s="27"/>
      <c r="L406" s="28"/>
      <c r="M406" s="26"/>
      <c r="N406" s="1" t="s">
        <v>652</v>
      </c>
    </row>
    <row r="407" spans="1:51" ht="30" customHeight="1" x14ac:dyDescent="0.3">
      <c r="A407" s="8" t="s">
        <v>567</v>
      </c>
      <c r="B407" s="8" t="s">
        <v>980</v>
      </c>
      <c r="C407" s="8" t="s">
        <v>569</v>
      </c>
      <c r="D407" s="9">
        <v>0.03</v>
      </c>
      <c r="E407" s="13">
        <f>단가대비표!O67</f>
        <v>9310</v>
      </c>
      <c r="F407" s="14">
        <f>TRUNC(E407*D407,1)</f>
        <v>279.3</v>
      </c>
      <c r="G407" s="13">
        <f>단가대비표!P67</f>
        <v>0</v>
      </c>
      <c r="H407" s="14">
        <f>TRUNC(G407*D407,1)</f>
        <v>0</v>
      </c>
      <c r="I407" s="13">
        <f>단가대비표!V67</f>
        <v>0</v>
      </c>
      <c r="J407" s="14">
        <f>TRUNC(I407*D407,1)</f>
        <v>0</v>
      </c>
      <c r="K407" s="13">
        <f>TRUNC(E407+G407+I407,1)</f>
        <v>9310</v>
      </c>
      <c r="L407" s="14">
        <f>TRUNC(F407+H407+J407,1)</f>
        <v>279.3</v>
      </c>
      <c r="M407" s="8" t="s">
        <v>52</v>
      </c>
      <c r="N407" s="2" t="s">
        <v>652</v>
      </c>
      <c r="O407" s="2" t="s">
        <v>981</v>
      </c>
      <c r="P407" s="2" t="s">
        <v>65</v>
      </c>
      <c r="Q407" s="2" t="s">
        <v>65</v>
      </c>
      <c r="R407" s="2" t="s">
        <v>64</v>
      </c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52</v>
      </c>
      <c r="AW407" s="2" t="s">
        <v>982</v>
      </c>
      <c r="AX407" s="2" t="s">
        <v>52</v>
      </c>
      <c r="AY407" s="2" t="s">
        <v>52</v>
      </c>
    </row>
    <row r="408" spans="1:51" ht="30" customHeight="1" x14ac:dyDescent="0.3">
      <c r="A408" s="8" t="s">
        <v>426</v>
      </c>
      <c r="B408" s="8" t="s">
        <v>52</v>
      </c>
      <c r="C408" s="8" t="s">
        <v>52</v>
      </c>
      <c r="D408" s="9"/>
      <c r="E408" s="13"/>
      <c r="F408" s="14">
        <f>TRUNC(SUMIF(N407:N407, N406, F407:F407),0)</f>
        <v>279</v>
      </c>
      <c r="G408" s="13"/>
      <c r="H408" s="14">
        <f>TRUNC(SUMIF(N407:N407, N406, H407:H407),0)</f>
        <v>0</v>
      </c>
      <c r="I408" s="13"/>
      <c r="J408" s="14">
        <f>TRUNC(SUMIF(N407:N407, N406, J407:J407),0)</f>
        <v>0</v>
      </c>
      <c r="K408" s="13"/>
      <c r="L408" s="14">
        <f>F408+H408+J408</f>
        <v>279</v>
      </c>
      <c r="M408" s="8" t="s">
        <v>52</v>
      </c>
      <c r="N408" s="2" t="s">
        <v>95</v>
      </c>
      <c r="O408" s="2" t="s">
        <v>95</v>
      </c>
      <c r="P408" s="2" t="s">
        <v>52</v>
      </c>
      <c r="Q408" s="2" t="s">
        <v>52</v>
      </c>
      <c r="R408" s="2" t="s">
        <v>52</v>
      </c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52</v>
      </c>
      <c r="AW408" s="2" t="s">
        <v>52</v>
      </c>
      <c r="AX408" s="2" t="s">
        <v>52</v>
      </c>
      <c r="AY408" s="2" t="s">
        <v>52</v>
      </c>
    </row>
    <row r="409" spans="1:51" ht="30" customHeight="1" x14ac:dyDescent="0.3">
      <c r="A409" s="9"/>
      <c r="B409" s="9"/>
      <c r="C409" s="9"/>
      <c r="D409" s="9"/>
      <c r="E409" s="13"/>
      <c r="F409" s="14"/>
      <c r="G409" s="13"/>
      <c r="H409" s="14"/>
      <c r="I409" s="13"/>
      <c r="J409" s="14"/>
      <c r="K409" s="13"/>
      <c r="L409" s="14"/>
      <c r="M409" s="9"/>
    </row>
    <row r="410" spans="1:51" ht="30" customHeight="1" x14ac:dyDescent="0.3">
      <c r="A410" s="26" t="s">
        <v>983</v>
      </c>
      <c r="B410" s="26"/>
      <c r="C410" s="26"/>
      <c r="D410" s="26"/>
      <c r="E410" s="27"/>
      <c r="F410" s="28"/>
      <c r="G410" s="27"/>
      <c r="H410" s="28"/>
      <c r="I410" s="27"/>
      <c r="J410" s="28"/>
      <c r="K410" s="27"/>
      <c r="L410" s="28"/>
      <c r="M410" s="26"/>
      <c r="N410" s="1" t="s">
        <v>693</v>
      </c>
    </row>
    <row r="411" spans="1:51" ht="30" customHeight="1" x14ac:dyDescent="0.3">
      <c r="A411" s="8" t="s">
        <v>984</v>
      </c>
      <c r="B411" s="8" t="s">
        <v>985</v>
      </c>
      <c r="C411" s="8" t="s">
        <v>231</v>
      </c>
      <c r="D411" s="9">
        <v>0.65</v>
      </c>
      <c r="E411" s="13">
        <f>단가대비표!O63</f>
        <v>4500</v>
      </c>
      <c r="F411" s="14">
        <f>TRUNC(E411*D411,1)</f>
        <v>2925</v>
      </c>
      <c r="G411" s="13">
        <f>단가대비표!P63</f>
        <v>0</v>
      </c>
      <c r="H411" s="14">
        <f>TRUNC(G411*D411,1)</f>
        <v>0</v>
      </c>
      <c r="I411" s="13">
        <f>단가대비표!V63</f>
        <v>0</v>
      </c>
      <c r="J411" s="14">
        <f>TRUNC(I411*D411,1)</f>
        <v>0</v>
      </c>
      <c r="K411" s="13">
        <f>TRUNC(E411+G411+I411,1)</f>
        <v>4500</v>
      </c>
      <c r="L411" s="14">
        <f>TRUNC(F411+H411+J411,1)</f>
        <v>2925</v>
      </c>
      <c r="M411" s="8" t="s">
        <v>52</v>
      </c>
      <c r="N411" s="2" t="s">
        <v>693</v>
      </c>
      <c r="O411" s="2" t="s">
        <v>986</v>
      </c>
      <c r="P411" s="2" t="s">
        <v>65</v>
      </c>
      <c r="Q411" s="2" t="s">
        <v>65</v>
      </c>
      <c r="R411" s="2" t="s">
        <v>64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987</v>
      </c>
      <c r="AX411" s="2" t="s">
        <v>52</v>
      </c>
      <c r="AY411" s="2" t="s">
        <v>52</v>
      </c>
    </row>
    <row r="412" spans="1:51" ht="30" customHeight="1" x14ac:dyDescent="0.3">
      <c r="A412" s="8" t="s">
        <v>988</v>
      </c>
      <c r="B412" s="8" t="s">
        <v>473</v>
      </c>
      <c r="C412" s="8" t="s">
        <v>474</v>
      </c>
      <c r="D412" s="9">
        <v>0.18</v>
      </c>
      <c r="E412" s="13">
        <f>단가대비표!O92</f>
        <v>0</v>
      </c>
      <c r="F412" s="14">
        <f>TRUNC(E412*D412,1)</f>
        <v>0</v>
      </c>
      <c r="G412" s="13">
        <f>단가대비표!P92</f>
        <v>137910</v>
      </c>
      <c r="H412" s="14">
        <f>TRUNC(G412*D412,1)</f>
        <v>24823.8</v>
      </c>
      <c r="I412" s="13">
        <f>단가대비표!V92</f>
        <v>0</v>
      </c>
      <c r="J412" s="14">
        <f>TRUNC(I412*D412,1)</f>
        <v>0</v>
      </c>
      <c r="K412" s="13">
        <f>TRUNC(E412+G412+I412,1)</f>
        <v>137910</v>
      </c>
      <c r="L412" s="14">
        <f>TRUNC(F412+H412+J412,1)</f>
        <v>24823.8</v>
      </c>
      <c r="M412" s="8" t="s">
        <v>52</v>
      </c>
      <c r="N412" s="2" t="s">
        <v>693</v>
      </c>
      <c r="O412" s="2" t="s">
        <v>989</v>
      </c>
      <c r="P412" s="2" t="s">
        <v>65</v>
      </c>
      <c r="Q412" s="2" t="s">
        <v>65</v>
      </c>
      <c r="R412" s="2" t="s">
        <v>64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52</v>
      </c>
      <c r="AW412" s="2" t="s">
        <v>990</v>
      </c>
      <c r="AX412" s="2" t="s">
        <v>52</v>
      </c>
      <c r="AY412" s="2" t="s">
        <v>52</v>
      </c>
    </row>
    <row r="413" spans="1:51" ht="30" customHeight="1" x14ac:dyDescent="0.3">
      <c r="A413" s="8" t="s">
        <v>426</v>
      </c>
      <c r="B413" s="8" t="s">
        <v>52</v>
      </c>
      <c r="C413" s="8" t="s">
        <v>52</v>
      </c>
      <c r="D413" s="9"/>
      <c r="E413" s="13"/>
      <c r="F413" s="14">
        <f>TRUNC(SUMIF(N411:N412, N410, F411:F412),0)</f>
        <v>2925</v>
      </c>
      <c r="G413" s="13"/>
      <c r="H413" s="14">
        <f>TRUNC(SUMIF(N411:N412, N410, H411:H412),0)</f>
        <v>24823</v>
      </c>
      <c r="I413" s="13"/>
      <c r="J413" s="14">
        <f>TRUNC(SUMIF(N411:N412, N410, J411:J412),0)</f>
        <v>0</v>
      </c>
      <c r="K413" s="13"/>
      <c r="L413" s="14">
        <f>F413+H413+J413</f>
        <v>27748</v>
      </c>
      <c r="M413" s="8" t="s">
        <v>52</v>
      </c>
      <c r="N413" s="2" t="s">
        <v>95</v>
      </c>
      <c r="O413" s="2" t="s">
        <v>95</v>
      </c>
      <c r="P413" s="2" t="s">
        <v>52</v>
      </c>
      <c r="Q413" s="2" t="s">
        <v>52</v>
      </c>
      <c r="R413" s="2" t="s">
        <v>52</v>
      </c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2" t="s">
        <v>52</v>
      </c>
      <c r="AW413" s="2" t="s">
        <v>52</v>
      </c>
      <c r="AX413" s="2" t="s">
        <v>52</v>
      </c>
      <c r="AY413" s="2" t="s">
        <v>52</v>
      </c>
    </row>
    <row r="414" spans="1:51" ht="30" customHeight="1" x14ac:dyDescent="0.3">
      <c r="A414" s="9"/>
      <c r="B414" s="9"/>
      <c r="C414" s="9"/>
      <c r="D414" s="9"/>
      <c r="E414" s="13"/>
      <c r="F414" s="14"/>
      <c r="G414" s="13"/>
      <c r="H414" s="14"/>
      <c r="I414" s="13"/>
      <c r="J414" s="14"/>
      <c r="K414" s="13"/>
      <c r="L414" s="14"/>
      <c r="M414" s="9"/>
    </row>
    <row r="415" spans="1:51" ht="30" customHeight="1" x14ac:dyDescent="0.3">
      <c r="A415" s="26" t="s">
        <v>991</v>
      </c>
      <c r="B415" s="26"/>
      <c r="C415" s="26"/>
      <c r="D415" s="26"/>
      <c r="E415" s="27"/>
      <c r="F415" s="28"/>
      <c r="G415" s="27"/>
      <c r="H415" s="28"/>
      <c r="I415" s="27"/>
      <c r="J415" s="28"/>
      <c r="K415" s="27"/>
      <c r="L415" s="28"/>
      <c r="M415" s="26"/>
      <c r="N415" s="1" t="s">
        <v>704</v>
      </c>
    </row>
    <row r="416" spans="1:51" ht="30" customHeight="1" x14ac:dyDescent="0.3">
      <c r="A416" s="8" t="s">
        <v>988</v>
      </c>
      <c r="B416" s="8" t="s">
        <v>473</v>
      </c>
      <c r="C416" s="8" t="s">
        <v>474</v>
      </c>
      <c r="D416" s="9">
        <v>0.17</v>
      </c>
      <c r="E416" s="13">
        <f>단가대비표!O92</f>
        <v>0</v>
      </c>
      <c r="F416" s="14">
        <f>TRUNC(E416*D416,1)</f>
        <v>0</v>
      </c>
      <c r="G416" s="13">
        <f>단가대비표!P92</f>
        <v>137910</v>
      </c>
      <c r="H416" s="14">
        <f>TRUNC(G416*D416,1)</f>
        <v>23444.7</v>
      </c>
      <c r="I416" s="13">
        <f>단가대비표!V92</f>
        <v>0</v>
      </c>
      <c r="J416" s="14">
        <f>TRUNC(I416*D416,1)</f>
        <v>0</v>
      </c>
      <c r="K416" s="13">
        <f>TRUNC(E416+G416+I416,1)</f>
        <v>137910</v>
      </c>
      <c r="L416" s="14">
        <f>TRUNC(F416+H416+J416,1)</f>
        <v>23444.7</v>
      </c>
      <c r="M416" s="8" t="s">
        <v>52</v>
      </c>
      <c r="N416" s="2" t="s">
        <v>704</v>
      </c>
      <c r="O416" s="2" t="s">
        <v>989</v>
      </c>
      <c r="P416" s="2" t="s">
        <v>65</v>
      </c>
      <c r="Q416" s="2" t="s">
        <v>65</v>
      </c>
      <c r="R416" s="2" t="s">
        <v>64</v>
      </c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992</v>
      </c>
      <c r="AX416" s="2" t="s">
        <v>52</v>
      </c>
      <c r="AY416" s="2" t="s">
        <v>52</v>
      </c>
    </row>
    <row r="417" spans="1:51" ht="30" customHeight="1" x14ac:dyDescent="0.3">
      <c r="A417" s="8" t="s">
        <v>472</v>
      </c>
      <c r="B417" s="8" t="s">
        <v>473</v>
      </c>
      <c r="C417" s="8" t="s">
        <v>474</v>
      </c>
      <c r="D417" s="9">
        <v>0.04</v>
      </c>
      <c r="E417" s="13">
        <f>단가대비표!O79</f>
        <v>0</v>
      </c>
      <c r="F417" s="14">
        <f>TRUNC(E417*D417,1)</f>
        <v>0</v>
      </c>
      <c r="G417" s="13">
        <f>단가대비표!P79</f>
        <v>102628</v>
      </c>
      <c r="H417" s="14">
        <f>TRUNC(G417*D417,1)</f>
        <v>4105.1000000000004</v>
      </c>
      <c r="I417" s="13">
        <f>단가대비표!V79</f>
        <v>0</v>
      </c>
      <c r="J417" s="14">
        <f>TRUNC(I417*D417,1)</f>
        <v>0</v>
      </c>
      <c r="K417" s="13">
        <f>TRUNC(E417+G417+I417,1)</f>
        <v>102628</v>
      </c>
      <c r="L417" s="14">
        <f>TRUNC(F417+H417+J417,1)</f>
        <v>4105.1000000000004</v>
      </c>
      <c r="M417" s="8" t="s">
        <v>52</v>
      </c>
      <c r="N417" s="2" t="s">
        <v>704</v>
      </c>
      <c r="O417" s="2" t="s">
        <v>475</v>
      </c>
      <c r="P417" s="2" t="s">
        <v>65</v>
      </c>
      <c r="Q417" s="2" t="s">
        <v>65</v>
      </c>
      <c r="R417" s="2" t="s">
        <v>64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52</v>
      </c>
      <c r="AW417" s="2" t="s">
        <v>993</v>
      </c>
      <c r="AX417" s="2" t="s">
        <v>52</v>
      </c>
      <c r="AY417" s="2" t="s">
        <v>52</v>
      </c>
    </row>
    <row r="418" spans="1:51" ht="30" customHeight="1" x14ac:dyDescent="0.3">
      <c r="A418" s="8" t="s">
        <v>426</v>
      </c>
      <c r="B418" s="8" t="s">
        <v>52</v>
      </c>
      <c r="C418" s="8" t="s">
        <v>52</v>
      </c>
      <c r="D418" s="9"/>
      <c r="E418" s="13"/>
      <c r="F418" s="14">
        <f>TRUNC(SUMIF(N416:N417, N415, F416:F417),0)</f>
        <v>0</v>
      </c>
      <c r="G418" s="13"/>
      <c r="H418" s="14">
        <f>TRUNC(SUMIF(N416:N417, N415, H416:H417),0)</f>
        <v>27549</v>
      </c>
      <c r="I418" s="13"/>
      <c r="J418" s="14">
        <f>TRUNC(SUMIF(N416:N417, N415, J416:J417),0)</f>
        <v>0</v>
      </c>
      <c r="K418" s="13"/>
      <c r="L418" s="14">
        <f>F418+H418+J418</f>
        <v>27549</v>
      </c>
      <c r="M418" s="8" t="s">
        <v>52</v>
      </c>
      <c r="N418" s="2" t="s">
        <v>95</v>
      </c>
      <c r="O418" s="2" t="s">
        <v>95</v>
      </c>
      <c r="P418" s="2" t="s">
        <v>52</v>
      </c>
      <c r="Q418" s="2" t="s">
        <v>52</v>
      </c>
      <c r="R418" s="2" t="s">
        <v>52</v>
      </c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52</v>
      </c>
      <c r="AW418" s="2" t="s">
        <v>52</v>
      </c>
      <c r="AX418" s="2" t="s">
        <v>52</v>
      </c>
      <c r="AY418" s="2" t="s">
        <v>52</v>
      </c>
    </row>
    <row r="419" spans="1:51" ht="30" customHeight="1" x14ac:dyDescent="0.3">
      <c r="A419" s="9"/>
      <c r="B419" s="9"/>
      <c r="C419" s="9"/>
      <c r="D419" s="9"/>
      <c r="E419" s="13"/>
      <c r="F419" s="14"/>
      <c r="G419" s="13"/>
      <c r="H419" s="14"/>
      <c r="I419" s="13"/>
      <c r="J419" s="14"/>
      <c r="K419" s="13"/>
      <c r="L419" s="14"/>
      <c r="M419" s="9"/>
    </row>
    <row r="420" spans="1:51" ht="30" customHeight="1" x14ac:dyDescent="0.3">
      <c r="A420" s="26" t="s">
        <v>994</v>
      </c>
      <c r="B420" s="26"/>
      <c r="C420" s="26"/>
      <c r="D420" s="26"/>
      <c r="E420" s="27"/>
      <c r="F420" s="28"/>
      <c r="G420" s="27"/>
      <c r="H420" s="28"/>
      <c r="I420" s="27"/>
      <c r="J420" s="28"/>
      <c r="K420" s="27"/>
      <c r="L420" s="28"/>
      <c r="M420" s="26"/>
      <c r="N420" s="1" t="s">
        <v>710</v>
      </c>
    </row>
    <row r="421" spans="1:51" ht="30" customHeight="1" x14ac:dyDescent="0.3">
      <c r="A421" s="8" t="s">
        <v>995</v>
      </c>
      <c r="B421" s="8" t="s">
        <v>996</v>
      </c>
      <c r="C421" s="8" t="s">
        <v>143</v>
      </c>
      <c r="D421" s="9">
        <v>5.1875999999999998</v>
      </c>
      <c r="E421" s="13">
        <f>단가대비표!O26</f>
        <v>1590</v>
      </c>
      <c r="F421" s="14">
        <f>TRUNC(E421*D421,1)</f>
        <v>8248.2000000000007</v>
      </c>
      <c r="G421" s="13">
        <f>단가대비표!P26</f>
        <v>0</v>
      </c>
      <c r="H421" s="14">
        <f>TRUNC(G421*D421,1)</f>
        <v>0</v>
      </c>
      <c r="I421" s="13">
        <f>단가대비표!V26</f>
        <v>0</v>
      </c>
      <c r="J421" s="14">
        <f>TRUNC(I421*D421,1)</f>
        <v>0</v>
      </c>
      <c r="K421" s="13">
        <f t="shared" ref="K421:L423" si="72">TRUNC(E421+G421+I421,1)</f>
        <v>1590</v>
      </c>
      <c r="L421" s="14">
        <f t="shared" si="72"/>
        <v>8248.2000000000007</v>
      </c>
      <c r="M421" s="8" t="s">
        <v>52</v>
      </c>
      <c r="N421" s="2" t="s">
        <v>710</v>
      </c>
      <c r="O421" s="2" t="s">
        <v>997</v>
      </c>
      <c r="P421" s="2" t="s">
        <v>65</v>
      </c>
      <c r="Q421" s="2" t="s">
        <v>65</v>
      </c>
      <c r="R421" s="2" t="s">
        <v>64</v>
      </c>
      <c r="S421" s="3"/>
      <c r="T421" s="3"/>
      <c r="U421" s="3"/>
      <c r="V421" s="3">
        <v>1</v>
      </c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998</v>
      </c>
      <c r="AX421" s="2" t="s">
        <v>52</v>
      </c>
      <c r="AY421" s="2" t="s">
        <v>52</v>
      </c>
    </row>
    <row r="422" spans="1:51" ht="30" customHeight="1" x14ac:dyDescent="0.3">
      <c r="A422" s="8" t="s">
        <v>535</v>
      </c>
      <c r="B422" s="8" t="s">
        <v>536</v>
      </c>
      <c r="C422" s="8" t="s">
        <v>352</v>
      </c>
      <c r="D422" s="9">
        <v>1</v>
      </c>
      <c r="E422" s="13">
        <f>TRUNC(SUMIF(V421:V423, RIGHTB(O422, 1), F421:F423)*U422, 2)</f>
        <v>412.41</v>
      </c>
      <c r="F422" s="14">
        <f>TRUNC(E422*D422,1)</f>
        <v>412.4</v>
      </c>
      <c r="G422" s="13">
        <v>0</v>
      </c>
      <c r="H422" s="14">
        <f>TRUNC(G422*D422,1)</f>
        <v>0</v>
      </c>
      <c r="I422" s="13">
        <v>0</v>
      </c>
      <c r="J422" s="14">
        <f>TRUNC(I422*D422,1)</f>
        <v>0</v>
      </c>
      <c r="K422" s="13">
        <f t="shared" si="72"/>
        <v>412.4</v>
      </c>
      <c r="L422" s="14">
        <f t="shared" si="72"/>
        <v>412.4</v>
      </c>
      <c r="M422" s="8" t="s">
        <v>52</v>
      </c>
      <c r="N422" s="2" t="s">
        <v>710</v>
      </c>
      <c r="O422" s="2" t="s">
        <v>376</v>
      </c>
      <c r="P422" s="2" t="s">
        <v>65</v>
      </c>
      <c r="Q422" s="2" t="s">
        <v>65</v>
      </c>
      <c r="R422" s="2" t="s">
        <v>65</v>
      </c>
      <c r="S422" s="3">
        <v>0</v>
      </c>
      <c r="T422" s="3">
        <v>0</v>
      </c>
      <c r="U422" s="3">
        <v>0.05</v>
      </c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999</v>
      </c>
      <c r="AX422" s="2" t="s">
        <v>52</v>
      </c>
      <c r="AY422" s="2" t="s">
        <v>52</v>
      </c>
    </row>
    <row r="423" spans="1:51" ht="30" customHeight="1" x14ac:dyDescent="0.3">
      <c r="A423" s="8" t="s">
        <v>1000</v>
      </c>
      <c r="B423" s="8" t="s">
        <v>601</v>
      </c>
      <c r="C423" s="8" t="s">
        <v>143</v>
      </c>
      <c r="D423" s="9">
        <v>4.7160000000000002</v>
      </c>
      <c r="E423" s="13">
        <f>일위대가목록!E69</f>
        <v>192</v>
      </c>
      <c r="F423" s="14">
        <f>TRUNC(E423*D423,1)</f>
        <v>905.4</v>
      </c>
      <c r="G423" s="13">
        <f>일위대가목록!F69</f>
        <v>3489</v>
      </c>
      <c r="H423" s="14">
        <f>TRUNC(G423*D423,1)</f>
        <v>16454.099999999999</v>
      </c>
      <c r="I423" s="13">
        <f>일위대가목록!G69</f>
        <v>15</v>
      </c>
      <c r="J423" s="14">
        <f>TRUNC(I423*D423,1)</f>
        <v>70.7</v>
      </c>
      <c r="K423" s="13">
        <f t="shared" si="72"/>
        <v>3696</v>
      </c>
      <c r="L423" s="14">
        <f t="shared" si="72"/>
        <v>17430.2</v>
      </c>
      <c r="M423" s="8" t="s">
        <v>1001</v>
      </c>
      <c r="N423" s="2" t="s">
        <v>710</v>
      </c>
      <c r="O423" s="2" t="s">
        <v>1002</v>
      </c>
      <c r="P423" s="2" t="s">
        <v>64</v>
      </c>
      <c r="Q423" s="2" t="s">
        <v>65</v>
      </c>
      <c r="R423" s="2" t="s">
        <v>65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1003</v>
      </c>
      <c r="AX423" s="2" t="s">
        <v>52</v>
      </c>
      <c r="AY423" s="2" t="s">
        <v>52</v>
      </c>
    </row>
    <row r="424" spans="1:51" ht="30" customHeight="1" x14ac:dyDescent="0.3">
      <c r="A424" s="8" t="s">
        <v>426</v>
      </c>
      <c r="B424" s="8" t="s">
        <v>52</v>
      </c>
      <c r="C424" s="8" t="s">
        <v>52</v>
      </c>
      <c r="D424" s="9"/>
      <c r="E424" s="13"/>
      <c r="F424" s="14">
        <f>TRUNC(SUMIF(N421:N423, N420, F421:F423),0)</f>
        <v>9566</v>
      </c>
      <c r="G424" s="13"/>
      <c r="H424" s="14">
        <f>TRUNC(SUMIF(N421:N423, N420, H421:H423),0)</f>
        <v>16454</v>
      </c>
      <c r="I424" s="13"/>
      <c r="J424" s="14">
        <f>TRUNC(SUMIF(N421:N423, N420, J421:J423),0)</f>
        <v>70</v>
      </c>
      <c r="K424" s="13"/>
      <c r="L424" s="14">
        <f>F424+H424+J424</f>
        <v>26090</v>
      </c>
      <c r="M424" s="8" t="s">
        <v>52</v>
      </c>
      <c r="N424" s="2" t="s">
        <v>95</v>
      </c>
      <c r="O424" s="2" t="s">
        <v>95</v>
      </c>
      <c r="P424" s="2" t="s">
        <v>52</v>
      </c>
      <c r="Q424" s="2" t="s">
        <v>52</v>
      </c>
      <c r="R424" s="2" t="s">
        <v>52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52</v>
      </c>
      <c r="AX424" s="2" t="s">
        <v>52</v>
      </c>
      <c r="AY424" s="2" t="s">
        <v>52</v>
      </c>
    </row>
    <row r="425" spans="1:51" ht="30" customHeight="1" x14ac:dyDescent="0.3">
      <c r="A425" s="9"/>
      <c r="B425" s="9"/>
      <c r="C425" s="9"/>
      <c r="D425" s="9"/>
      <c r="E425" s="13"/>
      <c r="F425" s="14"/>
      <c r="G425" s="13"/>
      <c r="H425" s="14"/>
      <c r="I425" s="13"/>
      <c r="J425" s="14"/>
      <c r="K425" s="13"/>
      <c r="L425" s="14"/>
      <c r="M425" s="9"/>
    </row>
    <row r="426" spans="1:51" ht="30" customHeight="1" x14ac:dyDescent="0.3">
      <c r="A426" s="26" t="s">
        <v>1004</v>
      </c>
      <c r="B426" s="26"/>
      <c r="C426" s="26"/>
      <c r="D426" s="26"/>
      <c r="E426" s="27"/>
      <c r="F426" s="28"/>
      <c r="G426" s="27"/>
      <c r="H426" s="28"/>
      <c r="I426" s="27"/>
      <c r="J426" s="28"/>
      <c r="K426" s="27"/>
      <c r="L426" s="28"/>
      <c r="M426" s="26"/>
      <c r="N426" s="1" t="s">
        <v>1002</v>
      </c>
    </row>
    <row r="427" spans="1:51" ht="30" customHeight="1" x14ac:dyDescent="0.3">
      <c r="A427" s="8" t="s">
        <v>1005</v>
      </c>
      <c r="B427" s="8" t="s">
        <v>601</v>
      </c>
      <c r="C427" s="8" t="s">
        <v>143</v>
      </c>
      <c r="D427" s="9">
        <v>1</v>
      </c>
      <c r="E427" s="13">
        <f>일위대가목록!E70</f>
        <v>146</v>
      </c>
      <c r="F427" s="14">
        <f>TRUNC(E427*D427,1)</f>
        <v>146</v>
      </c>
      <c r="G427" s="13">
        <f>일위대가목록!F70</f>
        <v>2379</v>
      </c>
      <c r="H427" s="14">
        <f>TRUNC(G427*D427,1)</f>
        <v>2379</v>
      </c>
      <c r="I427" s="13">
        <f>일위대가목록!G70</f>
        <v>13</v>
      </c>
      <c r="J427" s="14">
        <f>TRUNC(I427*D427,1)</f>
        <v>13</v>
      </c>
      <c r="K427" s="13">
        <f>TRUNC(E427+G427+I427,1)</f>
        <v>2538</v>
      </c>
      <c r="L427" s="14">
        <f>TRUNC(F427+H427+J427,1)</f>
        <v>2538</v>
      </c>
      <c r="M427" s="8" t="s">
        <v>1006</v>
      </c>
      <c r="N427" s="2" t="s">
        <v>1002</v>
      </c>
      <c r="O427" s="2" t="s">
        <v>1007</v>
      </c>
      <c r="P427" s="2" t="s">
        <v>64</v>
      </c>
      <c r="Q427" s="2" t="s">
        <v>65</v>
      </c>
      <c r="R427" s="2" t="s">
        <v>65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52</v>
      </c>
      <c r="AW427" s="2" t="s">
        <v>1008</v>
      </c>
      <c r="AX427" s="2" t="s">
        <v>52</v>
      </c>
      <c r="AY427" s="2" t="s">
        <v>52</v>
      </c>
    </row>
    <row r="428" spans="1:51" ht="30" customHeight="1" x14ac:dyDescent="0.3">
      <c r="A428" s="8" t="s">
        <v>1009</v>
      </c>
      <c r="B428" s="8" t="s">
        <v>601</v>
      </c>
      <c r="C428" s="8" t="s">
        <v>143</v>
      </c>
      <c r="D428" s="9">
        <v>1</v>
      </c>
      <c r="E428" s="13">
        <f>일위대가목록!E71</f>
        <v>46</v>
      </c>
      <c r="F428" s="14">
        <f>TRUNC(E428*D428,1)</f>
        <v>46</v>
      </c>
      <c r="G428" s="13">
        <f>일위대가목록!F71</f>
        <v>1110</v>
      </c>
      <c r="H428" s="14">
        <f>TRUNC(G428*D428,1)</f>
        <v>1110</v>
      </c>
      <c r="I428" s="13">
        <f>일위대가목록!G71</f>
        <v>2</v>
      </c>
      <c r="J428" s="14">
        <f>TRUNC(I428*D428,1)</f>
        <v>2</v>
      </c>
      <c r="K428" s="13">
        <f>TRUNC(E428+G428+I428,1)</f>
        <v>1158</v>
      </c>
      <c r="L428" s="14">
        <f>TRUNC(F428+H428+J428,1)</f>
        <v>1158</v>
      </c>
      <c r="M428" s="8" t="s">
        <v>1010</v>
      </c>
      <c r="N428" s="2" t="s">
        <v>1002</v>
      </c>
      <c r="O428" s="2" t="s">
        <v>1011</v>
      </c>
      <c r="P428" s="2" t="s">
        <v>64</v>
      </c>
      <c r="Q428" s="2" t="s">
        <v>65</v>
      </c>
      <c r="R428" s="2" t="s">
        <v>65</v>
      </c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1012</v>
      </c>
      <c r="AX428" s="2" t="s">
        <v>52</v>
      </c>
      <c r="AY428" s="2" t="s">
        <v>52</v>
      </c>
    </row>
    <row r="429" spans="1:51" ht="30" customHeight="1" x14ac:dyDescent="0.3">
      <c r="A429" s="8" t="s">
        <v>426</v>
      </c>
      <c r="B429" s="8" t="s">
        <v>52</v>
      </c>
      <c r="C429" s="8" t="s">
        <v>52</v>
      </c>
      <c r="D429" s="9"/>
      <c r="E429" s="13"/>
      <c r="F429" s="14">
        <f>TRUNC(SUMIF(N427:N428, N426, F427:F428),0)</f>
        <v>192</v>
      </c>
      <c r="G429" s="13"/>
      <c r="H429" s="14">
        <f>TRUNC(SUMIF(N427:N428, N426, H427:H428),0)</f>
        <v>3489</v>
      </c>
      <c r="I429" s="13"/>
      <c r="J429" s="14">
        <f>TRUNC(SUMIF(N427:N428, N426, J427:J428),0)</f>
        <v>15</v>
      </c>
      <c r="K429" s="13"/>
      <c r="L429" s="14">
        <f>F429+H429+J429</f>
        <v>3696</v>
      </c>
      <c r="M429" s="8" t="s">
        <v>52</v>
      </c>
      <c r="N429" s="2" t="s">
        <v>95</v>
      </c>
      <c r="O429" s="2" t="s">
        <v>95</v>
      </c>
      <c r="P429" s="2" t="s">
        <v>52</v>
      </c>
      <c r="Q429" s="2" t="s">
        <v>52</v>
      </c>
      <c r="R429" s="2" t="s">
        <v>52</v>
      </c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52</v>
      </c>
      <c r="AX429" s="2" t="s">
        <v>52</v>
      </c>
      <c r="AY429" s="2" t="s">
        <v>52</v>
      </c>
    </row>
    <row r="430" spans="1:51" ht="30" customHeight="1" x14ac:dyDescent="0.3">
      <c r="A430" s="9"/>
      <c r="B430" s="9"/>
      <c r="C430" s="9"/>
      <c r="D430" s="9"/>
      <c r="E430" s="13"/>
      <c r="F430" s="14"/>
      <c r="G430" s="13"/>
      <c r="H430" s="14"/>
      <c r="I430" s="13"/>
      <c r="J430" s="14"/>
      <c r="K430" s="13"/>
      <c r="L430" s="14"/>
      <c r="M430" s="9"/>
    </row>
    <row r="431" spans="1:51" ht="30" customHeight="1" x14ac:dyDescent="0.3">
      <c r="A431" s="26" t="s">
        <v>1013</v>
      </c>
      <c r="B431" s="26"/>
      <c r="C431" s="26"/>
      <c r="D431" s="26"/>
      <c r="E431" s="27"/>
      <c r="F431" s="28"/>
      <c r="G431" s="27"/>
      <c r="H431" s="28"/>
      <c r="I431" s="27"/>
      <c r="J431" s="28"/>
      <c r="K431" s="27"/>
      <c r="L431" s="28"/>
      <c r="M431" s="26"/>
      <c r="N431" s="1" t="s">
        <v>1007</v>
      </c>
    </row>
    <row r="432" spans="1:51" ht="30" customHeight="1" x14ac:dyDescent="0.3">
      <c r="A432" s="8" t="s">
        <v>1014</v>
      </c>
      <c r="B432" s="8" t="s">
        <v>1015</v>
      </c>
      <c r="C432" s="8" t="s">
        <v>143</v>
      </c>
      <c r="D432" s="9">
        <v>1.8852000000000001E-2</v>
      </c>
      <c r="E432" s="13">
        <f>단가대비표!O15</f>
        <v>1930</v>
      </c>
      <c r="F432" s="14">
        <f t="shared" ref="F432:F441" si="73">TRUNC(E432*D432,1)</f>
        <v>36.299999999999997</v>
      </c>
      <c r="G432" s="13">
        <f>단가대비표!P15</f>
        <v>0</v>
      </c>
      <c r="H432" s="14">
        <f t="shared" ref="H432:H441" si="74">TRUNC(G432*D432,1)</f>
        <v>0</v>
      </c>
      <c r="I432" s="13">
        <f>단가대비표!V15</f>
        <v>0</v>
      </c>
      <c r="J432" s="14">
        <f t="shared" ref="J432:J441" si="75">TRUNC(I432*D432,1)</f>
        <v>0</v>
      </c>
      <c r="K432" s="13">
        <f t="shared" ref="K432:K441" si="76">TRUNC(E432+G432+I432,1)</f>
        <v>1930</v>
      </c>
      <c r="L432" s="14">
        <f t="shared" ref="L432:L441" si="77">TRUNC(F432+H432+J432,1)</f>
        <v>36.299999999999997</v>
      </c>
      <c r="M432" s="8" t="s">
        <v>52</v>
      </c>
      <c r="N432" s="2" t="s">
        <v>1007</v>
      </c>
      <c r="O432" s="2" t="s">
        <v>1016</v>
      </c>
      <c r="P432" s="2" t="s">
        <v>65</v>
      </c>
      <c r="Q432" s="2" t="s">
        <v>65</v>
      </c>
      <c r="R432" s="2" t="s">
        <v>64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52</v>
      </c>
      <c r="AW432" s="2" t="s">
        <v>1017</v>
      </c>
      <c r="AX432" s="2" t="s">
        <v>52</v>
      </c>
      <c r="AY432" s="2" t="s">
        <v>52</v>
      </c>
    </row>
    <row r="433" spans="1:51" ht="30" customHeight="1" x14ac:dyDescent="0.3">
      <c r="A433" s="8" t="s">
        <v>861</v>
      </c>
      <c r="B433" s="8" t="s">
        <v>904</v>
      </c>
      <c r="C433" s="8" t="s">
        <v>569</v>
      </c>
      <c r="D433" s="9">
        <v>6.4260000000000002</v>
      </c>
      <c r="E433" s="13">
        <f>단가대비표!O10</f>
        <v>2</v>
      </c>
      <c r="F433" s="14">
        <f t="shared" si="73"/>
        <v>12.8</v>
      </c>
      <c r="G433" s="13">
        <f>단가대비표!P10</f>
        <v>0</v>
      </c>
      <c r="H433" s="14">
        <f t="shared" si="74"/>
        <v>0</v>
      </c>
      <c r="I433" s="13">
        <f>단가대비표!V10</f>
        <v>0</v>
      </c>
      <c r="J433" s="14">
        <f t="shared" si="75"/>
        <v>0</v>
      </c>
      <c r="K433" s="13">
        <f t="shared" si="76"/>
        <v>2</v>
      </c>
      <c r="L433" s="14">
        <f t="shared" si="77"/>
        <v>12.8</v>
      </c>
      <c r="M433" s="8" t="s">
        <v>863</v>
      </c>
      <c r="N433" s="2" t="s">
        <v>1007</v>
      </c>
      <c r="O433" s="2" t="s">
        <v>905</v>
      </c>
      <c r="P433" s="2" t="s">
        <v>65</v>
      </c>
      <c r="Q433" s="2" t="s">
        <v>65</v>
      </c>
      <c r="R433" s="2" t="s">
        <v>64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1018</v>
      </c>
      <c r="AX433" s="2" t="s">
        <v>52</v>
      </c>
      <c r="AY433" s="2" t="s">
        <v>52</v>
      </c>
    </row>
    <row r="434" spans="1:51" ht="30" customHeight="1" x14ac:dyDescent="0.3">
      <c r="A434" s="8" t="s">
        <v>866</v>
      </c>
      <c r="B434" s="8" t="s">
        <v>867</v>
      </c>
      <c r="C434" s="8" t="s">
        <v>143</v>
      </c>
      <c r="D434" s="9">
        <v>2.8800000000000002E-3</v>
      </c>
      <c r="E434" s="13">
        <f>단가대비표!O13</f>
        <v>9020</v>
      </c>
      <c r="F434" s="14">
        <f t="shared" si="73"/>
        <v>25.9</v>
      </c>
      <c r="G434" s="13">
        <f>단가대비표!P13</f>
        <v>0</v>
      </c>
      <c r="H434" s="14">
        <f t="shared" si="74"/>
        <v>0</v>
      </c>
      <c r="I434" s="13">
        <f>단가대비표!V13</f>
        <v>0</v>
      </c>
      <c r="J434" s="14">
        <f t="shared" si="75"/>
        <v>0</v>
      </c>
      <c r="K434" s="13">
        <f t="shared" si="76"/>
        <v>9020</v>
      </c>
      <c r="L434" s="14">
        <f t="shared" si="77"/>
        <v>25.9</v>
      </c>
      <c r="M434" s="8" t="s">
        <v>52</v>
      </c>
      <c r="N434" s="2" t="s">
        <v>1007</v>
      </c>
      <c r="O434" s="2" t="s">
        <v>868</v>
      </c>
      <c r="P434" s="2" t="s">
        <v>65</v>
      </c>
      <c r="Q434" s="2" t="s">
        <v>65</v>
      </c>
      <c r="R434" s="2" t="s">
        <v>64</v>
      </c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2" t="s">
        <v>52</v>
      </c>
      <c r="AW434" s="2" t="s">
        <v>1019</v>
      </c>
      <c r="AX434" s="2" t="s">
        <v>52</v>
      </c>
      <c r="AY434" s="2" t="s">
        <v>52</v>
      </c>
    </row>
    <row r="435" spans="1:51" ht="30" customHeight="1" x14ac:dyDescent="0.3">
      <c r="A435" s="8" t="s">
        <v>908</v>
      </c>
      <c r="B435" s="8" t="s">
        <v>909</v>
      </c>
      <c r="C435" s="8" t="s">
        <v>910</v>
      </c>
      <c r="D435" s="9">
        <v>2.1252E-2</v>
      </c>
      <c r="E435" s="13">
        <f>일위대가목록!E59</f>
        <v>0</v>
      </c>
      <c r="F435" s="14">
        <f t="shared" si="73"/>
        <v>0</v>
      </c>
      <c r="G435" s="13">
        <f>일위대가목록!F59</f>
        <v>0</v>
      </c>
      <c r="H435" s="14">
        <f t="shared" si="74"/>
        <v>0</v>
      </c>
      <c r="I435" s="13">
        <f>일위대가목록!G59</f>
        <v>124</v>
      </c>
      <c r="J435" s="14">
        <f t="shared" si="75"/>
        <v>2.6</v>
      </c>
      <c r="K435" s="13">
        <f t="shared" si="76"/>
        <v>124</v>
      </c>
      <c r="L435" s="14">
        <f t="shared" si="77"/>
        <v>2.6</v>
      </c>
      <c r="M435" s="8" t="s">
        <v>911</v>
      </c>
      <c r="N435" s="2" t="s">
        <v>1007</v>
      </c>
      <c r="O435" s="2" t="s">
        <v>912</v>
      </c>
      <c r="P435" s="2" t="s">
        <v>64</v>
      </c>
      <c r="Q435" s="2" t="s">
        <v>65</v>
      </c>
      <c r="R435" s="2" t="s">
        <v>65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52</v>
      </c>
      <c r="AW435" s="2" t="s">
        <v>1020</v>
      </c>
      <c r="AX435" s="2" t="s">
        <v>52</v>
      </c>
      <c r="AY435" s="2" t="s">
        <v>52</v>
      </c>
    </row>
    <row r="436" spans="1:51" ht="30" customHeight="1" x14ac:dyDescent="0.3">
      <c r="A436" s="8" t="s">
        <v>914</v>
      </c>
      <c r="B436" s="8" t="s">
        <v>915</v>
      </c>
      <c r="C436" s="8" t="s">
        <v>916</v>
      </c>
      <c r="D436" s="9">
        <v>0.12852</v>
      </c>
      <c r="E436" s="13">
        <f>단가대비표!O78</f>
        <v>0</v>
      </c>
      <c r="F436" s="14">
        <f t="shared" si="73"/>
        <v>0</v>
      </c>
      <c r="G436" s="13">
        <f>단가대비표!P78</f>
        <v>0</v>
      </c>
      <c r="H436" s="14">
        <f t="shared" si="74"/>
        <v>0</v>
      </c>
      <c r="I436" s="13">
        <f>단가대비표!V78</f>
        <v>87</v>
      </c>
      <c r="J436" s="14">
        <f t="shared" si="75"/>
        <v>11.1</v>
      </c>
      <c r="K436" s="13">
        <f t="shared" si="76"/>
        <v>87</v>
      </c>
      <c r="L436" s="14">
        <f t="shared" si="77"/>
        <v>11.1</v>
      </c>
      <c r="M436" s="8" t="s">
        <v>52</v>
      </c>
      <c r="N436" s="2" t="s">
        <v>1007</v>
      </c>
      <c r="O436" s="2" t="s">
        <v>917</v>
      </c>
      <c r="P436" s="2" t="s">
        <v>65</v>
      </c>
      <c r="Q436" s="2" t="s">
        <v>65</v>
      </c>
      <c r="R436" s="2" t="s">
        <v>64</v>
      </c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52</v>
      </c>
      <c r="AW436" s="2" t="s">
        <v>1021</v>
      </c>
      <c r="AX436" s="2" t="s">
        <v>52</v>
      </c>
      <c r="AY436" s="2" t="s">
        <v>52</v>
      </c>
    </row>
    <row r="437" spans="1:51" ht="30" customHeight="1" x14ac:dyDescent="0.3">
      <c r="A437" s="8" t="s">
        <v>961</v>
      </c>
      <c r="B437" s="8" t="s">
        <v>473</v>
      </c>
      <c r="C437" s="8" t="s">
        <v>474</v>
      </c>
      <c r="D437" s="9">
        <v>1.2540000000000001E-2</v>
      </c>
      <c r="E437" s="13">
        <f>단가대비표!O84</f>
        <v>0</v>
      </c>
      <c r="F437" s="14">
        <f t="shared" si="73"/>
        <v>0</v>
      </c>
      <c r="G437" s="13">
        <f>단가대비표!P84</f>
        <v>143643</v>
      </c>
      <c r="H437" s="14">
        <f t="shared" si="74"/>
        <v>1801.2</v>
      </c>
      <c r="I437" s="13">
        <f>단가대비표!V84</f>
        <v>0</v>
      </c>
      <c r="J437" s="14">
        <f t="shared" si="75"/>
        <v>0</v>
      </c>
      <c r="K437" s="13">
        <f t="shared" si="76"/>
        <v>143643</v>
      </c>
      <c r="L437" s="14">
        <f t="shared" si="77"/>
        <v>1801.2</v>
      </c>
      <c r="M437" s="8" t="s">
        <v>52</v>
      </c>
      <c r="N437" s="2" t="s">
        <v>1007</v>
      </c>
      <c r="O437" s="2" t="s">
        <v>962</v>
      </c>
      <c r="P437" s="2" t="s">
        <v>65</v>
      </c>
      <c r="Q437" s="2" t="s">
        <v>65</v>
      </c>
      <c r="R437" s="2" t="s">
        <v>64</v>
      </c>
      <c r="S437" s="3"/>
      <c r="T437" s="3"/>
      <c r="U437" s="3"/>
      <c r="V437" s="3">
        <v>1</v>
      </c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52</v>
      </c>
      <c r="AW437" s="2" t="s">
        <v>1022</v>
      </c>
      <c r="AX437" s="2" t="s">
        <v>52</v>
      </c>
      <c r="AY437" s="2" t="s">
        <v>52</v>
      </c>
    </row>
    <row r="438" spans="1:51" ht="30" customHeight="1" x14ac:dyDescent="0.3">
      <c r="A438" s="8" t="s">
        <v>472</v>
      </c>
      <c r="B438" s="8" t="s">
        <v>473</v>
      </c>
      <c r="C438" s="8" t="s">
        <v>474</v>
      </c>
      <c r="D438" s="9">
        <v>6.7199999999999996E-4</v>
      </c>
      <c r="E438" s="13">
        <f>단가대비표!O79</f>
        <v>0</v>
      </c>
      <c r="F438" s="14">
        <f t="shared" si="73"/>
        <v>0</v>
      </c>
      <c r="G438" s="13">
        <f>단가대비표!P79</f>
        <v>102628</v>
      </c>
      <c r="H438" s="14">
        <f t="shared" si="74"/>
        <v>68.900000000000006</v>
      </c>
      <c r="I438" s="13">
        <f>단가대비표!V79</f>
        <v>0</v>
      </c>
      <c r="J438" s="14">
        <f t="shared" si="75"/>
        <v>0</v>
      </c>
      <c r="K438" s="13">
        <f t="shared" si="76"/>
        <v>102628</v>
      </c>
      <c r="L438" s="14">
        <f t="shared" si="77"/>
        <v>68.900000000000006</v>
      </c>
      <c r="M438" s="8" t="s">
        <v>52</v>
      </c>
      <c r="N438" s="2" t="s">
        <v>1007</v>
      </c>
      <c r="O438" s="2" t="s">
        <v>475</v>
      </c>
      <c r="P438" s="2" t="s">
        <v>65</v>
      </c>
      <c r="Q438" s="2" t="s">
        <v>65</v>
      </c>
      <c r="R438" s="2" t="s">
        <v>64</v>
      </c>
      <c r="S438" s="3"/>
      <c r="T438" s="3"/>
      <c r="U438" s="3"/>
      <c r="V438" s="3">
        <v>1</v>
      </c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1023</v>
      </c>
      <c r="AX438" s="2" t="s">
        <v>52</v>
      </c>
      <c r="AY438" s="2" t="s">
        <v>52</v>
      </c>
    </row>
    <row r="439" spans="1:51" ht="30" customHeight="1" x14ac:dyDescent="0.3">
      <c r="A439" s="8" t="s">
        <v>850</v>
      </c>
      <c r="B439" s="8" t="s">
        <v>473</v>
      </c>
      <c r="C439" s="8" t="s">
        <v>474</v>
      </c>
      <c r="D439" s="9">
        <v>2.6519999999999998E-3</v>
      </c>
      <c r="E439" s="13">
        <f>단가대비표!O86</f>
        <v>0</v>
      </c>
      <c r="F439" s="14">
        <f t="shared" si="73"/>
        <v>0</v>
      </c>
      <c r="G439" s="13">
        <f>단가대비표!P86</f>
        <v>157183</v>
      </c>
      <c r="H439" s="14">
        <f t="shared" si="74"/>
        <v>416.8</v>
      </c>
      <c r="I439" s="13">
        <f>단가대비표!V86</f>
        <v>0</v>
      </c>
      <c r="J439" s="14">
        <f t="shared" si="75"/>
        <v>0</v>
      </c>
      <c r="K439" s="13">
        <f t="shared" si="76"/>
        <v>157183</v>
      </c>
      <c r="L439" s="14">
        <f t="shared" si="77"/>
        <v>416.8</v>
      </c>
      <c r="M439" s="8" t="s">
        <v>52</v>
      </c>
      <c r="N439" s="2" t="s">
        <v>1007</v>
      </c>
      <c r="O439" s="2" t="s">
        <v>851</v>
      </c>
      <c r="P439" s="2" t="s">
        <v>65</v>
      </c>
      <c r="Q439" s="2" t="s">
        <v>65</v>
      </c>
      <c r="R439" s="2" t="s">
        <v>64</v>
      </c>
      <c r="S439" s="3"/>
      <c r="T439" s="3"/>
      <c r="U439" s="3"/>
      <c r="V439" s="3">
        <v>1</v>
      </c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1024</v>
      </c>
      <c r="AX439" s="2" t="s">
        <v>52</v>
      </c>
      <c r="AY439" s="2" t="s">
        <v>52</v>
      </c>
    </row>
    <row r="440" spans="1:51" ht="30" customHeight="1" x14ac:dyDescent="0.3">
      <c r="A440" s="8" t="s">
        <v>503</v>
      </c>
      <c r="B440" s="8" t="s">
        <v>473</v>
      </c>
      <c r="C440" s="8" t="s">
        <v>474</v>
      </c>
      <c r="D440" s="9">
        <v>7.5600000000000005E-4</v>
      </c>
      <c r="E440" s="13">
        <f>단가대비표!O80</f>
        <v>0</v>
      </c>
      <c r="F440" s="14">
        <f t="shared" si="73"/>
        <v>0</v>
      </c>
      <c r="G440" s="13">
        <f>단가대비표!P80</f>
        <v>123074</v>
      </c>
      <c r="H440" s="14">
        <f t="shared" si="74"/>
        <v>93</v>
      </c>
      <c r="I440" s="13">
        <f>단가대비표!V80</f>
        <v>0</v>
      </c>
      <c r="J440" s="14">
        <f t="shared" si="75"/>
        <v>0</v>
      </c>
      <c r="K440" s="13">
        <f t="shared" si="76"/>
        <v>123074</v>
      </c>
      <c r="L440" s="14">
        <f t="shared" si="77"/>
        <v>93</v>
      </c>
      <c r="M440" s="8" t="s">
        <v>52</v>
      </c>
      <c r="N440" s="2" t="s">
        <v>1007</v>
      </c>
      <c r="O440" s="2" t="s">
        <v>504</v>
      </c>
      <c r="P440" s="2" t="s">
        <v>65</v>
      </c>
      <c r="Q440" s="2" t="s">
        <v>65</v>
      </c>
      <c r="R440" s="2" t="s">
        <v>64</v>
      </c>
      <c r="S440" s="3"/>
      <c r="T440" s="3"/>
      <c r="U440" s="3"/>
      <c r="V440" s="3">
        <v>1</v>
      </c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1025</v>
      </c>
      <c r="AX440" s="2" t="s">
        <v>52</v>
      </c>
      <c r="AY440" s="2" t="s">
        <v>52</v>
      </c>
    </row>
    <row r="441" spans="1:51" ht="30" customHeight="1" x14ac:dyDescent="0.3">
      <c r="A441" s="8" t="s">
        <v>512</v>
      </c>
      <c r="B441" s="8" t="s">
        <v>853</v>
      </c>
      <c r="C441" s="8" t="s">
        <v>352</v>
      </c>
      <c r="D441" s="9">
        <v>1</v>
      </c>
      <c r="E441" s="13">
        <f>TRUNC(SUMIF(V432:V441, RIGHTB(O441, 1), H432:H441)*U441, 2)</f>
        <v>71.39</v>
      </c>
      <c r="F441" s="14">
        <f t="shared" si="73"/>
        <v>71.3</v>
      </c>
      <c r="G441" s="13">
        <v>0</v>
      </c>
      <c r="H441" s="14">
        <f t="shared" si="74"/>
        <v>0</v>
      </c>
      <c r="I441" s="13">
        <v>0</v>
      </c>
      <c r="J441" s="14">
        <f t="shared" si="75"/>
        <v>0</v>
      </c>
      <c r="K441" s="13">
        <f t="shared" si="76"/>
        <v>71.3</v>
      </c>
      <c r="L441" s="14">
        <f t="shared" si="77"/>
        <v>71.3</v>
      </c>
      <c r="M441" s="8" t="s">
        <v>52</v>
      </c>
      <c r="N441" s="2" t="s">
        <v>1007</v>
      </c>
      <c r="O441" s="2" t="s">
        <v>376</v>
      </c>
      <c r="P441" s="2" t="s">
        <v>65</v>
      </c>
      <c r="Q441" s="2" t="s">
        <v>65</v>
      </c>
      <c r="R441" s="2" t="s">
        <v>65</v>
      </c>
      <c r="S441" s="3">
        <v>1</v>
      </c>
      <c r="T441" s="3">
        <v>0</v>
      </c>
      <c r="U441" s="3">
        <v>0.03</v>
      </c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52</v>
      </c>
      <c r="AW441" s="2" t="s">
        <v>1026</v>
      </c>
      <c r="AX441" s="2" t="s">
        <v>52</v>
      </c>
      <c r="AY441" s="2" t="s">
        <v>52</v>
      </c>
    </row>
    <row r="442" spans="1:51" ht="30" customHeight="1" x14ac:dyDescent="0.3">
      <c r="A442" s="8" t="s">
        <v>426</v>
      </c>
      <c r="B442" s="8" t="s">
        <v>52</v>
      </c>
      <c r="C442" s="8" t="s">
        <v>52</v>
      </c>
      <c r="D442" s="9"/>
      <c r="E442" s="13"/>
      <c r="F442" s="14">
        <f>TRUNC(SUMIF(N432:N441, N431, F432:F441),0)</f>
        <v>146</v>
      </c>
      <c r="G442" s="13"/>
      <c r="H442" s="14">
        <f>TRUNC(SUMIF(N432:N441, N431, H432:H441),0)</f>
        <v>2379</v>
      </c>
      <c r="I442" s="13"/>
      <c r="J442" s="14">
        <f>TRUNC(SUMIF(N432:N441, N431, J432:J441),0)</f>
        <v>13</v>
      </c>
      <c r="K442" s="13"/>
      <c r="L442" s="14">
        <f>F442+H442+J442</f>
        <v>2538</v>
      </c>
      <c r="M442" s="8" t="s">
        <v>52</v>
      </c>
      <c r="N442" s="2" t="s">
        <v>95</v>
      </c>
      <c r="O442" s="2" t="s">
        <v>95</v>
      </c>
      <c r="P442" s="2" t="s">
        <v>52</v>
      </c>
      <c r="Q442" s="2" t="s">
        <v>52</v>
      </c>
      <c r="R442" s="2" t="s">
        <v>52</v>
      </c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52</v>
      </c>
      <c r="AW442" s="2" t="s">
        <v>52</v>
      </c>
      <c r="AX442" s="2" t="s">
        <v>52</v>
      </c>
      <c r="AY442" s="2" t="s">
        <v>52</v>
      </c>
    </row>
    <row r="443" spans="1:51" ht="30" customHeight="1" x14ac:dyDescent="0.3">
      <c r="A443" s="9"/>
      <c r="B443" s="9"/>
      <c r="C443" s="9"/>
      <c r="D443" s="9"/>
      <c r="E443" s="13"/>
      <c r="F443" s="14"/>
      <c r="G443" s="13"/>
      <c r="H443" s="14"/>
      <c r="I443" s="13"/>
      <c r="J443" s="14"/>
      <c r="K443" s="13"/>
      <c r="L443" s="14"/>
      <c r="M443" s="9"/>
    </row>
    <row r="444" spans="1:51" ht="30" customHeight="1" x14ac:dyDescent="0.3">
      <c r="A444" s="26" t="s">
        <v>1027</v>
      </c>
      <c r="B444" s="26"/>
      <c r="C444" s="26"/>
      <c r="D444" s="26"/>
      <c r="E444" s="27"/>
      <c r="F444" s="28"/>
      <c r="G444" s="27"/>
      <c r="H444" s="28"/>
      <c r="I444" s="27"/>
      <c r="J444" s="28"/>
      <c r="K444" s="27"/>
      <c r="L444" s="28"/>
      <c r="M444" s="26"/>
      <c r="N444" s="1" t="s">
        <v>1011</v>
      </c>
    </row>
    <row r="445" spans="1:51" ht="30" customHeight="1" x14ac:dyDescent="0.3">
      <c r="A445" s="8" t="s">
        <v>1014</v>
      </c>
      <c r="B445" s="8" t="s">
        <v>1015</v>
      </c>
      <c r="C445" s="8" t="s">
        <v>143</v>
      </c>
      <c r="D445" s="9">
        <v>3.3240000000000001E-3</v>
      </c>
      <c r="E445" s="13">
        <f>단가대비표!O15</f>
        <v>1930</v>
      </c>
      <c r="F445" s="14">
        <f t="shared" ref="F445:F454" si="78">TRUNC(E445*D445,1)</f>
        <v>6.4</v>
      </c>
      <c r="G445" s="13">
        <f>단가대비표!P15</f>
        <v>0</v>
      </c>
      <c r="H445" s="14">
        <f t="shared" ref="H445:H454" si="79">TRUNC(G445*D445,1)</f>
        <v>0</v>
      </c>
      <c r="I445" s="13">
        <f>단가대비표!V15</f>
        <v>0</v>
      </c>
      <c r="J445" s="14">
        <f t="shared" ref="J445:J454" si="80">TRUNC(I445*D445,1)</f>
        <v>0</v>
      </c>
      <c r="K445" s="13">
        <f t="shared" ref="K445:K454" si="81">TRUNC(E445+G445+I445,1)</f>
        <v>1930</v>
      </c>
      <c r="L445" s="14">
        <f t="shared" ref="L445:L454" si="82">TRUNC(F445+H445+J445,1)</f>
        <v>6.4</v>
      </c>
      <c r="M445" s="8" t="s">
        <v>52</v>
      </c>
      <c r="N445" s="2" t="s">
        <v>1011</v>
      </c>
      <c r="O445" s="2" t="s">
        <v>1016</v>
      </c>
      <c r="P445" s="2" t="s">
        <v>65</v>
      </c>
      <c r="Q445" s="2" t="s">
        <v>65</v>
      </c>
      <c r="R445" s="2" t="s">
        <v>64</v>
      </c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52</v>
      </c>
      <c r="AW445" s="2" t="s">
        <v>1028</v>
      </c>
      <c r="AX445" s="2" t="s">
        <v>52</v>
      </c>
      <c r="AY445" s="2" t="s">
        <v>52</v>
      </c>
    </row>
    <row r="446" spans="1:51" ht="30" customHeight="1" x14ac:dyDescent="0.3">
      <c r="A446" s="8" t="s">
        <v>861</v>
      </c>
      <c r="B446" s="8" t="s">
        <v>904</v>
      </c>
      <c r="C446" s="8" t="s">
        <v>569</v>
      </c>
      <c r="D446" s="9">
        <v>1.1339999999999999</v>
      </c>
      <c r="E446" s="13">
        <f>단가대비표!O10</f>
        <v>2</v>
      </c>
      <c r="F446" s="14">
        <f t="shared" si="78"/>
        <v>2.2000000000000002</v>
      </c>
      <c r="G446" s="13">
        <f>단가대비표!P10</f>
        <v>0</v>
      </c>
      <c r="H446" s="14">
        <f t="shared" si="79"/>
        <v>0</v>
      </c>
      <c r="I446" s="13">
        <f>단가대비표!V10</f>
        <v>0</v>
      </c>
      <c r="J446" s="14">
        <f t="shared" si="80"/>
        <v>0</v>
      </c>
      <c r="K446" s="13">
        <f t="shared" si="81"/>
        <v>2</v>
      </c>
      <c r="L446" s="14">
        <f t="shared" si="82"/>
        <v>2.2000000000000002</v>
      </c>
      <c r="M446" s="8" t="s">
        <v>863</v>
      </c>
      <c r="N446" s="2" t="s">
        <v>1011</v>
      </c>
      <c r="O446" s="2" t="s">
        <v>905</v>
      </c>
      <c r="P446" s="2" t="s">
        <v>65</v>
      </c>
      <c r="Q446" s="2" t="s">
        <v>65</v>
      </c>
      <c r="R446" s="2" t="s">
        <v>64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1029</v>
      </c>
      <c r="AX446" s="2" t="s">
        <v>52</v>
      </c>
      <c r="AY446" s="2" t="s">
        <v>52</v>
      </c>
    </row>
    <row r="447" spans="1:51" ht="30" customHeight="1" x14ac:dyDescent="0.3">
      <c r="A447" s="8" t="s">
        <v>866</v>
      </c>
      <c r="B447" s="8" t="s">
        <v>867</v>
      </c>
      <c r="C447" s="8" t="s">
        <v>143</v>
      </c>
      <c r="D447" s="9">
        <v>4.8000000000000001E-4</v>
      </c>
      <c r="E447" s="13">
        <f>단가대비표!O13</f>
        <v>9020</v>
      </c>
      <c r="F447" s="14">
        <f t="shared" si="78"/>
        <v>4.3</v>
      </c>
      <c r="G447" s="13">
        <f>단가대비표!P13</f>
        <v>0</v>
      </c>
      <c r="H447" s="14">
        <f t="shared" si="79"/>
        <v>0</v>
      </c>
      <c r="I447" s="13">
        <f>단가대비표!V13</f>
        <v>0</v>
      </c>
      <c r="J447" s="14">
        <f t="shared" si="80"/>
        <v>0</v>
      </c>
      <c r="K447" s="13">
        <f t="shared" si="81"/>
        <v>9020</v>
      </c>
      <c r="L447" s="14">
        <f t="shared" si="82"/>
        <v>4.3</v>
      </c>
      <c r="M447" s="8" t="s">
        <v>52</v>
      </c>
      <c r="N447" s="2" t="s">
        <v>1011</v>
      </c>
      <c r="O447" s="2" t="s">
        <v>868</v>
      </c>
      <c r="P447" s="2" t="s">
        <v>65</v>
      </c>
      <c r="Q447" s="2" t="s">
        <v>65</v>
      </c>
      <c r="R447" s="2" t="s">
        <v>64</v>
      </c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52</v>
      </c>
      <c r="AW447" s="2" t="s">
        <v>1030</v>
      </c>
      <c r="AX447" s="2" t="s">
        <v>52</v>
      </c>
      <c r="AY447" s="2" t="s">
        <v>52</v>
      </c>
    </row>
    <row r="448" spans="1:51" ht="30" customHeight="1" x14ac:dyDescent="0.3">
      <c r="A448" s="8" t="s">
        <v>908</v>
      </c>
      <c r="B448" s="8" t="s">
        <v>909</v>
      </c>
      <c r="C448" s="8" t="s">
        <v>910</v>
      </c>
      <c r="D448" s="9">
        <v>3.7439999999999999E-3</v>
      </c>
      <c r="E448" s="13">
        <f>일위대가목록!E59</f>
        <v>0</v>
      </c>
      <c r="F448" s="14">
        <f t="shared" si="78"/>
        <v>0</v>
      </c>
      <c r="G448" s="13">
        <f>일위대가목록!F59</f>
        <v>0</v>
      </c>
      <c r="H448" s="14">
        <f t="shared" si="79"/>
        <v>0</v>
      </c>
      <c r="I448" s="13">
        <f>일위대가목록!G59</f>
        <v>124</v>
      </c>
      <c r="J448" s="14">
        <f t="shared" si="80"/>
        <v>0.4</v>
      </c>
      <c r="K448" s="13">
        <f t="shared" si="81"/>
        <v>124</v>
      </c>
      <c r="L448" s="14">
        <f t="shared" si="82"/>
        <v>0.4</v>
      </c>
      <c r="M448" s="8" t="s">
        <v>911</v>
      </c>
      <c r="N448" s="2" t="s">
        <v>1011</v>
      </c>
      <c r="O448" s="2" t="s">
        <v>912</v>
      </c>
      <c r="P448" s="2" t="s">
        <v>64</v>
      </c>
      <c r="Q448" s="2" t="s">
        <v>65</v>
      </c>
      <c r="R448" s="2" t="s">
        <v>65</v>
      </c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52</v>
      </c>
      <c r="AW448" s="2" t="s">
        <v>1031</v>
      </c>
      <c r="AX448" s="2" t="s">
        <v>52</v>
      </c>
      <c r="AY448" s="2" t="s">
        <v>52</v>
      </c>
    </row>
    <row r="449" spans="1:51" ht="30" customHeight="1" x14ac:dyDescent="0.3">
      <c r="A449" s="8" t="s">
        <v>914</v>
      </c>
      <c r="B449" s="8" t="s">
        <v>915</v>
      </c>
      <c r="C449" s="8" t="s">
        <v>916</v>
      </c>
      <c r="D449" s="9">
        <v>2.2679999999999999E-2</v>
      </c>
      <c r="E449" s="13">
        <f>단가대비표!O78</f>
        <v>0</v>
      </c>
      <c r="F449" s="14">
        <f t="shared" si="78"/>
        <v>0</v>
      </c>
      <c r="G449" s="13">
        <f>단가대비표!P78</f>
        <v>0</v>
      </c>
      <c r="H449" s="14">
        <f t="shared" si="79"/>
        <v>0</v>
      </c>
      <c r="I449" s="13">
        <f>단가대비표!V78</f>
        <v>87</v>
      </c>
      <c r="J449" s="14">
        <f t="shared" si="80"/>
        <v>1.9</v>
      </c>
      <c r="K449" s="13">
        <f t="shared" si="81"/>
        <v>87</v>
      </c>
      <c r="L449" s="14">
        <f t="shared" si="82"/>
        <v>1.9</v>
      </c>
      <c r="M449" s="8" t="s">
        <v>52</v>
      </c>
      <c r="N449" s="2" t="s">
        <v>1011</v>
      </c>
      <c r="O449" s="2" t="s">
        <v>917</v>
      </c>
      <c r="P449" s="2" t="s">
        <v>65</v>
      </c>
      <c r="Q449" s="2" t="s">
        <v>65</v>
      </c>
      <c r="R449" s="2" t="s">
        <v>64</v>
      </c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52</v>
      </c>
      <c r="AW449" s="2" t="s">
        <v>1032</v>
      </c>
      <c r="AX449" s="2" t="s">
        <v>52</v>
      </c>
      <c r="AY449" s="2" t="s">
        <v>52</v>
      </c>
    </row>
    <row r="450" spans="1:51" ht="30" customHeight="1" x14ac:dyDescent="0.3">
      <c r="A450" s="8" t="s">
        <v>961</v>
      </c>
      <c r="B450" s="8" t="s">
        <v>473</v>
      </c>
      <c r="C450" s="8" t="s">
        <v>474</v>
      </c>
      <c r="D450" s="9">
        <v>7.0200000000000002E-3</v>
      </c>
      <c r="E450" s="13">
        <f>단가대비표!O84</f>
        <v>0</v>
      </c>
      <c r="F450" s="14">
        <f t="shared" si="78"/>
        <v>0</v>
      </c>
      <c r="G450" s="13">
        <f>단가대비표!P84</f>
        <v>143643</v>
      </c>
      <c r="H450" s="14">
        <f t="shared" si="79"/>
        <v>1008.3</v>
      </c>
      <c r="I450" s="13">
        <f>단가대비표!V84</f>
        <v>0</v>
      </c>
      <c r="J450" s="14">
        <f t="shared" si="80"/>
        <v>0</v>
      </c>
      <c r="K450" s="13">
        <f t="shared" si="81"/>
        <v>143643</v>
      </c>
      <c r="L450" s="14">
        <f t="shared" si="82"/>
        <v>1008.3</v>
      </c>
      <c r="M450" s="8" t="s">
        <v>52</v>
      </c>
      <c r="N450" s="2" t="s">
        <v>1011</v>
      </c>
      <c r="O450" s="2" t="s">
        <v>962</v>
      </c>
      <c r="P450" s="2" t="s">
        <v>65</v>
      </c>
      <c r="Q450" s="2" t="s">
        <v>65</v>
      </c>
      <c r="R450" s="2" t="s">
        <v>64</v>
      </c>
      <c r="S450" s="3"/>
      <c r="T450" s="3"/>
      <c r="U450" s="3"/>
      <c r="V450" s="3">
        <v>1</v>
      </c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2" t="s">
        <v>52</v>
      </c>
      <c r="AW450" s="2" t="s">
        <v>1033</v>
      </c>
      <c r="AX450" s="2" t="s">
        <v>52</v>
      </c>
      <c r="AY450" s="2" t="s">
        <v>52</v>
      </c>
    </row>
    <row r="451" spans="1:51" ht="30" customHeight="1" x14ac:dyDescent="0.3">
      <c r="A451" s="8" t="s">
        <v>472</v>
      </c>
      <c r="B451" s="8" t="s">
        <v>473</v>
      </c>
      <c r="C451" s="8" t="s">
        <v>474</v>
      </c>
      <c r="D451" s="9">
        <v>1.2E-4</v>
      </c>
      <c r="E451" s="13">
        <f>단가대비표!O79</f>
        <v>0</v>
      </c>
      <c r="F451" s="14">
        <f t="shared" si="78"/>
        <v>0</v>
      </c>
      <c r="G451" s="13">
        <f>단가대비표!P79</f>
        <v>102628</v>
      </c>
      <c r="H451" s="14">
        <f t="shared" si="79"/>
        <v>12.3</v>
      </c>
      <c r="I451" s="13">
        <f>단가대비표!V79</f>
        <v>0</v>
      </c>
      <c r="J451" s="14">
        <f t="shared" si="80"/>
        <v>0</v>
      </c>
      <c r="K451" s="13">
        <f t="shared" si="81"/>
        <v>102628</v>
      </c>
      <c r="L451" s="14">
        <f t="shared" si="82"/>
        <v>12.3</v>
      </c>
      <c r="M451" s="8" t="s">
        <v>52</v>
      </c>
      <c r="N451" s="2" t="s">
        <v>1011</v>
      </c>
      <c r="O451" s="2" t="s">
        <v>475</v>
      </c>
      <c r="P451" s="2" t="s">
        <v>65</v>
      </c>
      <c r="Q451" s="2" t="s">
        <v>65</v>
      </c>
      <c r="R451" s="2" t="s">
        <v>64</v>
      </c>
      <c r="S451" s="3"/>
      <c r="T451" s="3"/>
      <c r="U451" s="3"/>
      <c r="V451" s="3">
        <v>1</v>
      </c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2" t="s">
        <v>52</v>
      </c>
      <c r="AW451" s="2" t="s">
        <v>1034</v>
      </c>
      <c r="AX451" s="2" t="s">
        <v>52</v>
      </c>
      <c r="AY451" s="2" t="s">
        <v>52</v>
      </c>
    </row>
    <row r="452" spans="1:51" ht="30" customHeight="1" x14ac:dyDescent="0.3">
      <c r="A452" s="8" t="s">
        <v>850</v>
      </c>
      <c r="B452" s="8" t="s">
        <v>473</v>
      </c>
      <c r="C452" s="8" t="s">
        <v>474</v>
      </c>
      <c r="D452" s="9">
        <v>4.6799999999999999E-4</v>
      </c>
      <c r="E452" s="13">
        <f>단가대비표!O86</f>
        <v>0</v>
      </c>
      <c r="F452" s="14">
        <f t="shared" si="78"/>
        <v>0</v>
      </c>
      <c r="G452" s="13">
        <f>단가대비표!P86</f>
        <v>157183</v>
      </c>
      <c r="H452" s="14">
        <f t="shared" si="79"/>
        <v>73.5</v>
      </c>
      <c r="I452" s="13">
        <f>단가대비표!V86</f>
        <v>0</v>
      </c>
      <c r="J452" s="14">
        <f t="shared" si="80"/>
        <v>0</v>
      </c>
      <c r="K452" s="13">
        <f t="shared" si="81"/>
        <v>157183</v>
      </c>
      <c r="L452" s="14">
        <f t="shared" si="82"/>
        <v>73.5</v>
      </c>
      <c r="M452" s="8" t="s">
        <v>52</v>
      </c>
      <c r="N452" s="2" t="s">
        <v>1011</v>
      </c>
      <c r="O452" s="2" t="s">
        <v>851</v>
      </c>
      <c r="P452" s="2" t="s">
        <v>65</v>
      </c>
      <c r="Q452" s="2" t="s">
        <v>65</v>
      </c>
      <c r="R452" s="2" t="s">
        <v>64</v>
      </c>
      <c r="S452" s="3"/>
      <c r="T452" s="3"/>
      <c r="U452" s="3"/>
      <c r="V452" s="3">
        <v>1</v>
      </c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52</v>
      </c>
      <c r="AW452" s="2" t="s">
        <v>1035</v>
      </c>
      <c r="AX452" s="2" t="s">
        <v>52</v>
      </c>
      <c r="AY452" s="2" t="s">
        <v>52</v>
      </c>
    </row>
    <row r="453" spans="1:51" ht="30" customHeight="1" x14ac:dyDescent="0.3">
      <c r="A453" s="8" t="s">
        <v>503</v>
      </c>
      <c r="B453" s="8" t="s">
        <v>473</v>
      </c>
      <c r="C453" s="8" t="s">
        <v>474</v>
      </c>
      <c r="D453" s="9">
        <v>1.3200000000000001E-4</v>
      </c>
      <c r="E453" s="13">
        <f>단가대비표!O80</f>
        <v>0</v>
      </c>
      <c r="F453" s="14">
        <f t="shared" si="78"/>
        <v>0</v>
      </c>
      <c r="G453" s="13">
        <f>단가대비표!P80</f>
        <v>123074</v>
      </c>
      <c r="H453" s="14">
        <f t="shared" si="79"/>
        <v>16.2</v>
      </c>
      <c r="I453" s="13">
        <f>단가대비표!V80</f>
        <v>0</v>
      </c>
      <c r="J453" s="14">
        <f t="shared" si="80"/>
        <v>0</v>
      </c>
      <c r="K453" s="13">
        <f t="shared" si="81"/>
        <v>123074</v>
      </c>
      <c r="L453" s="14">
        <f t="shared" si="82"/>
        <v>16.2</v>
      </c>
      <c r="M453" s="8" t="s">
        <v>52</v>
      </c>
      <c r="N453" s="2" t="s">
        <v>1011</v>
      </c>
      <c r="O453" s="2" t="s">
        <v>504</v>
      </c>
      <c r="P453" s="2" t="s">
        <v>65</v>
      </c>
      <c r="Q453" s="2" t="s">
        <v>65</v>
      </c>
      <c r="R453" s="2" t="s">
        <v>64</v>
      </c>
      <c r="S453" s="3"/>
      <c r="T453" s="3"/>
      <c r="U453" s="3"/>
      <c r="V453" s="3">
        <v>1</v>
      </c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52</v>
      </c>
      <c r="AW453" s="2" t="s">
        <v>1036</v>
      </c>
      <c r="AX453" s="2" t="s">
        <v>52</v>
      </c>
      <c r="AY453" s="2" t="s">
        <v>52</v>
      </c>
    </row>
    <row r="454" spans="1:51" ht="30" customHeight="1" x14ac:dyDescent="0.3">
      <c r="A454" s="8" t="s">
        <v>512</v>
      </c>
      <c r="B454" s="8" t="s">
        <v>853</v>
      </c>
      <c r="C454" s="8" t="s">
        <v>352</v>
      </c>
      <c r="D454" s="9">
        <v>1</v>
      </c>
      <c r="E454" s="13">
        <f>TRUNC(SUMIF(V445:V454, RIGHTB(O454, 1), H445:H454)*U454, 2)</f>
        <v>33.299999999999997</v>
      </c>
      <c r="F454" s="14">
        <f t="shared" si="78"/>
        <v>33.299999999999997</v>
      </c>
      <c r="G454" s="13">
        <v>0</v>
      </c>
      <c r="H454" s="14">
        <f t="shared" si="79"/>
        <v>0</v>
      </c>
      <c r="I454" s="13">
        <v>0</v>
      </c>
      <c r="J454" s="14">
        <f t="shared" si="80"/>
        <v>0</v>
      </c>
      <c r="K454" s="13">
        <f t="shared" si="81"/>
        <v>33.299999999999997</v>
      </c>
      <c r="L454" s="14">
        <f t="shared" si="82"/>
        <v>33.299999999999997</v>
      </c>
      <c r="M454" s="8" t="s">
        <v>52</v>
      </c>
      <c r="N454" s="2" t="s">
        <v>1011</v>
      </c>
      <c r="O454" s="2" t="s">
        <v>376</v>
      </c>
      <c r="P454" s="2" t="s">
        <v>65</v>
      </c>
      <c r="Q454" s="2" t="s">
        <v>65</v>
      </c>
      <c r="R454" s="2" t="s">
        <v>65</v>
      </c>
      <c r="S454" s="3">
        <v>1</v>
      </c>
      <c r="T454" s="3">
        <v>0</v>
      </c>
      <c r="U454" s="3">
        <v>0.03</v>
      </c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52</v>
      </c>
      <c r="AW454" s="2" t="s">
        <v>1037</v>
      </c>
      <c r="AX454" s="2" t="s">
        <v>52</v>
      </c>
      <c r="AY454" s="2" t="s">
        <v>52</v>
      </c>
    </row>
    <row r="455" spans="1:51" ht="30" customHeight="1" x14ac:dyDescent="0.3">
      <c r="A455" s="8" t="s">
        <v>426</v>
      </c>
      <c r="B455" s="8" t="s">
        <v>52</v>
      </c>
      <c r="C455" s="8" t="s">
        <v>52</v>
      </c>
      <c r="D455" s="9"/>
      <c r="E455" s="13"/>
      <c r="F455" s="14">
        <f>TRUNC(SUMIF(N445:N454, N444, F445:F454),0)</f>
        <v>46</v>
      </c>
      <c r="G455" s="13"/>
      <c r="H455" s="14">
        <f>TRUNC(SUMIF(N445:N454, N444, H445:H454),0)</f>
        <v>1110</v>
      </c>
      <c r="I455" s="13"/>
      <c r="J455" s="14">
        <f>TRUNC(SUMIF(N445:N454, N444, J445:J454),0)</f>
        <v>2</v>
      </c>
      <c r="K455" s="13"/>
      <c r="L455" s="14">
        <f>F455+H455+J455</f>
        <v>1158</v>
      </c>
      <c r="M455" s="8" t="s">
        <v>52</v>
      </c>
      <c r="N455" s="2" t="s">
        <v>95</v>
      </c>
      <c r="O455" s="2" t="s">
        <v>95</v>
      </c>
      <c r="P455" s="2" t="s">
        <v>52</v>
      </c>
      <c r="Q455" s="2" t="s">
        <v>52</v>
      </c>
      <c r="R455" s="2" t="s">
        <v>52</v>
      </c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52</v>
      </c>
      <c r="AW455" s="2" t="s">
        <v>52</v>
      </c>
      <c r="AX455" s="2" t="s">
        <v>52</v>
      </c>
      <c r="AY455" s="2" t="s">
        <v>52</v>
      </c>
    </row>
    <row r="456" spans="1:51" ht="30" customHeight="1" x14ac:dyDescent="0.3">
      <c r="A456" s="9"/>
      <c r="B456" s="9"/>
      <c r="C456" s="9"/>
      <c r="D456" s="9"/>
      <c r="E456" s="13"/>
      <c r="F456" s="14"/>
      <c r="G456" s="13"/>
      <c r="H456" s="14"/>
      <c r="I456" s="13"/>
      <c r="J456" s="14"/>
      <c r="K456" s="13"/>
      <c r="L456" s="14"/>
      <c r="M456" s="9"/>
    </row>
    <row r="457" spans="1:51" ht="30" customHeight="1" x14ac:dyDescent="0.3">
      <c r="A457" s="26" t="s">
        <v>1038</v>
      </c>
      <c r="B457" s="26"/>
      <c r="C457" s="26"/>
      <c r="D457" s="26"/>
      <c r="E457" s="27"/>
      <c r="F457" s="28"/>
      <c r="G457" s="27"/>
      <c r="H457" s="28"/>
      <c r="I457" s="27"/>
      <c r="J457" s="28"/>
      <c r="K457" s="27"/>
      <c r="L457" s="28"/>
      <c r="M457" s="26"/>
      <c r="N457" s="1" t="s">
        <v>715</v>
      </c>
    </row>
    <row r="458" spans="1:51" ht="30" customHeight="1" x14ac:dyDescent="0.3">
      <c r="A458" s="8" t="s">
        <v>1039</v>
      </c>
      <c r="B458" s="8" t="s">
        <v>1040</v>
      </c>
      <c r="C458" s="8" t="s">
        <v>569</v>
      </c>
      <c r="D458" s="9">
        <v>0.08</v>
      </c>
      <c r="E458" s="13">
        <f>단가대비표!O65</f>
        <v>9492</v>
      </c>
      <c r="F458" s="14">
        <f>TRUNC(E458*D458,1)</f>
        <v>759.3</v>
      </c>
      <c r="G458" s="13">
        <f>단가대비표!P65</f>
        <v>0</v>
      </c>
      <c r="H458" s="14">
        <f>TRUNC(G458*D458,1)</f>
        <v>0</v>
      </c>
      <c r="I458" s="13">
        <f>단가대비표!V65</f>
        <v>0</v>
      </c>
      <c r="J458" s="14">
        <f>TRUNC(I458*D458,1)</f>
        <v>0</v>
      </c>
      <c r="K458" s="13">
        <f t="shared" ref="K458:L460" si="83">TRUNC(E458+G458+I458,1)</f>
        <v>9492</v>
      </c>
      <c r="L458" s="14">
        <f t="shared" si="83"/>
        <v>759.3</v>
      </c>
      <c r="M458" s="8" t="s">
        <v>52</v>
      </c>
      <c r="N458" s="2" t="s">
        <v>715</v>
      </c>
      <c r="O458" s="2" t="s">
        <v>1041</v>
      </c>
      <c r="P458" s="2" t="s">
        <v>65</v>
      </c>
      <c r="Q458" s="2" t="s">
        <v>65</v>
      </c>
      <c r="R458" s="2" t="s">
        <v>64</v>
      </c>
      <c r="S458" s="3"/>
      <c r="T458" s="3"/>
      <c r="U458" s="3"/>
      <c r="V458" s="3">
        <v>1</v>
      </c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2" t="s">
        <v>52</v>
      </c>
      <c r="AW458" s="2" t="s">
        <v>1042</v>
      </c>
      <c r="AX458" s="2" t="s">
        <v>52</v>
      </c>
      <c r="AY458" s="2" t="s">
        <v>52</v>
      </c>
    </row>
    <row r="459" spans="1:51" ht="30" customHeight="1" x14ac:dyDescent="0.3">
      <c r="A459" s="8" t="s">
        <v>1043</v>
      </c>
      <c r="B459" s="8" t="s">
        <v>1044</v>
      </c>
      <c r="C459" s="8" t="s">
        <v>569</v>
      </c>
      <c r="D459" s="9">
        <v>4.0000000000000001E-3</v>
      </c>
      <c r="E459" s="13">
        <f>단가대비표!O69</f>
        <v>2766.66</v>
      </c>
      <c r="F459" s="14">
        <f>TRUNC(E459*D459,1)</f>
        <v>11</v>
      </c>
      <c r="G459" s="13">
        <f>단가대비표!P69</f>
        <v>0</v>
      </c>
      <c r="H459" s="14">
        <f>TRUNC(G459*D459,1)</f>
        <v>0</v>
      </c>
      <c r="I459" s="13">
        <f>단가대비표!V69</f>
        <v>0</v>
      </c>
      <c r="J459" s="14">
        <f>TRUNC(I459*D459,1)</f>
        <v>0</v>
      </c>
      <c r="K459" s="13">
        <f t="shared" si="83"/>
        <v>2766.6</v>
      </c>
      <c r="L459" s="14">
        <f t="shared" si="83"/>
        <v>11</v>
      </c>
      <c r="M459" s="8" t="s">
        <v>52</v>
      </c>
      <c r="N459" s="2" t="s">
        <v>715</v>
      </c>
      <c r="O459" s="2" t="s">
        <v>1045</v>
      </c>
      <c r="P459" s="2" t="s">
        <v>65</v>
      </c>
      <c r="Q459" s="2" t="s">
        <v>65</v>
      </c>
      <c r="R459" s="2" t="s">
        <v>64</v>
      </c>
      <c r="S459" s="3"/>
      <c r="T459" s="3"/>
      <c r="U459" s="3"/>
      <c r="V459" s="3">
        <v>1</v>
      </c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52</v>
      </c>
      <c r="AW459" s="2" t="s">
        <v>1046</v>
      </c>
      <c r="AX459" s="2" t="s">
        <v>52</v>
      </c>
      <c r="AY459" s="2" t="s">
        <v>52</v>
      </c>
    </row>
    <row r="460" spans="1:51" ht="30" customHeight="1" x14ac:dyDescent="0.3">
      <c r="A460" s="8" t="s">
        <v>535</v>
      </c>
      <c r="B460" s="8" t="s">
        <v>1047</v>
      </c>
      <c r="C460" s="8" t="s">
        <v>352</v>
      </c>
      <c r="D460" s="9">
        <v>1</v>
      </c>
      <c r="E460" s="13">
        <f>TRUNC(SUMIF(V458:V460, RIGHTB(O460, 1), F458:F460)*U460, 2)</f>
        <v>23.1</v>
      </c>
      <c r="F460" s="14">
        <f>TRUNC(E460*D460,1)</f>
        <v>23.1</v>
      </c>
      <c r="G460" s="13">
        <v>0</v>
      </c>
      <c r="H460" s="14">
        <f>TRUNC(G460*D460,1)</f>
        <v>0</v>
      </c>
      <c r="I460" s="13">
        <v>0</v>
      </c>
      <c r="J460" s="14">
        <f>TRUNC(I460*D460,1)</f>
        <v>0</v>
      </c>
      <c r="K460" s="13">
        <f t="shared" si="83"/>
        <v>23.1</v>
      </c>
      <c r="L460" s="14">
        <f t="shared" si="83"/>
        <v>23.1</v>
      </c>
      <c r="M460" s="8" t="s">
        <v>52</v>
      </c>
      <c r="N460" s="2" t="s">
        <v>715</v>
      </c>
      <c r="O460" s="2" t="s">
        <v>376</v>
      </c>
      <c r="P460" s="2" t="s">
        <v>65</v>
      </c>
      <c r="Q460" s="2" t="s">
        <v>65</v>
      </c>
      <c r="R460" s="2" t="s">
        <v>65</v>
      </c>
      <c r="S460" s="3">
        <v>0</v>
      </c>
      <c r="T460" s="3">
        <v>0</v>
      </c>
      <c r="U460" s="3">
        <v>0.03</v>
      </c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2" t="s">
        <v>52</v>
      </c>
      <c r="AW460" s="2" t="s">
        <v>1048</v>
      </c>
      <c r="AX460" s="2" t="s">
        <v>52</v>
      </c>
      <c r="AY460" s="2" t="s">
        <v>52</v>
      </c>
    </row>
    <row r="461" spans="1:51" ht="30" customHeight="1" x14ac:dyDescent="0.3">
      <c r="A461" s="8" t="s">
        <v>426</v>
      </c>
      <c r="B461" s="8" t="s">
        <v>52</v>
      </c>
      <c r="C461" s="8" t="s">
        <v>52</v>
      </c>
      <c r="D461" s="9"/>
      <c r="E461" s="13"/>
      <c r="F461" s="14">
        <f>TRUNC(SUMIF(N458:N460, N457, F458:F460),0)</f>
        <v>793</v>
      </c>
      <c r="G461" s="13"/>
      <c r="H461" s="14">
        <f>TRUNC(SUMIF(N458:N460, N457, H458:H460),0)</f>
        <v>0</v>
      </c>
      <c r="I461" s="13"/>
      <c r="J461" s="14">
        <f>TRUNC(SUMIF(N458:N460, N457, J458:J460),0)</f>
        <v>0</v>
      </c>
      <c r="K461" s="13"/>
      <c r="L461" s="14">
        <f>F461+H461+J461</f>
        <v>793</v>
      </c>
      <c r="M461" s="8" t="s">
        <v>52</v>
      </c>
      <c r="N461" s="2" t="s">
        <v>95</v>
      </c>
      <c r="O461" s="2" t="s">
        <v>95</v>
      </c>
      <c r="P461" s="2" t="s">
        <v>52</v>
      </c>
      <c r="Q461" s="2" t="s">
        <v>52</v>
      </c>
      <c r="R461" s="2" t="s">
        <v>52</v>
      </c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2" t="s">
        <v>52</v>
      </c>
      <c r="AW461" s="2" t="s">
        <v>52</v>
      </c>
      <c r="AX461" s="2" t="s">
        <v>52</v>
      </c>
      <c r="AY461" s="2" t="s">
        <v>52</v>
      </c>
    </row>
    <row r="462" spans="1:51" ht="30" customHeight="1" x14ac:dyDescent="0.3">
      <c r="A462" s="9"/>
      <c r="B462" s="9"/>
      <c r="C462" s="9"/>
      <c r="D462" s="9"/>
      <c r="E462" s="13"/>
      <c r="F462" s="14"/>
      <c r="G462" s="13"/>
      <c r="H462" s="14"/>
      <c r="I462" s="13"/>
      <c r="J462" s="14"/>
      <c r="K462" s="13"/>
      <c r="L462" s="14"/>
      <c r="M462" s="9"/>
    </row>
    <row r="463" spans="1:51" ht="30" customHeight="1" x14ac:dyDescent="0.3">
      <c r="A463" s="26" t="s">
        <v>1049</v>
      </c>
      <c r="B463" s="26"/>
      <c r="C463" s="26"/>
      <c r="D463" s="26"/>
      <c r="E463" s="27"/>
      <c r="F463" s="28"/>
      <c r="G463" s="27"/>
      <c r="H463" s="28"/>
      <c r="I463" s="27"/>
      <c r="J463" s="28"/>
      <c r="K463" s="27"/>
      <c r="L463" s="28"/>
      <c r="M463" s="26"/>
      <c r="N463" s="1" t="s">
        <v>720</v>
      </c>
    </row>
    <row r="464" spans="1:51" ht="30" customHeight="1" x14ac:dyDescent="0.3">
      <c r="A464" s="8" t="s">
        <v>1050</v>
      </c>
      <c r="B464" s="8" t="s">
        <v>473</v>
      </c>
      <c r="C464" s="8" t="s">
        <v>474</v>
      </c>
      <c r="D464" s="9">
        <v>1.4999999999999999E-2</v>
      </c>
      <c r="E464" s="13">
        <f>단가대비표!O90</f>
        <v>0</v>
      </c>
      <c r="F464" s="14">
        <f>TRUNC(E464*D464,1)</f>
        <v>0</v>
      </c>
      <c r="G464" s="13">
        <f>단가대비표!P90</f>
        <v>141733</v>
      </c>
      <c r="H464" s="14">
        <f>TRUNC(G464*D464,1)</f>
        <v>2125.9</v>
      </c>
      <c r="I464" s="13">
        <f>단가대비표!V90</f>
        <v>0</v>
      </c>
      <c r="J464" s="14">
        <f>TRUNC(I464*D464,1)</f>
        <v>0</v>
      </c>
      <c r="K464" s="13">
        <f>TRUNC(E464+G464+I464,1)</f>
        <v>141733</v>
      </c>
      <c r="L464" s="14">
        <f>TRUNC(F464+H464+J464,1)</f>
        <v>2125.9</v>
      </c>
      <c r="M464" s="8" t="s">
        <v>52</v>
      </c>
      <c r="N464" s="2" t="s">
        <v>720</v>
      </c>
      <c r="O464" s="2" t="s">
        <v>1051</v>
      </c>
      <c r="P464" s="2" t="s">
        <v>65</v>
      </c>
      <c r="Q464" s="2" t="s">
        <v>65</v>
      </c>
      <c r="R464" s="2" t="s">
        <v>64</v>
      </c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52</v>
      </c>
      <c r="AW464" s="2" t="s">
        <v>1052</v>
      </c>
      <c r="AX464" s="2" t="s">
        <v>52</v>
      </c>
      <c r="AY464" s="2" t="s">
        <v>52</v>
      </c>
    </row>
    <row r="465" spans="1:51" ht="30" customHeight="1" x14ac:dyDescent="0.3">
      <c r="A465" s="8" t="s">
        <v>472</v>
      </c>
      <c r="B465" s="8" t="s">
        <v>473</v>
      </c>
      <c r="C465" s="8" t="s">
        <v>474</v>
      </c>
      <c r="D465" s="9">
        <v>3.0000000000000001E-3</v>
      </c>
      <c r="E465" s="13">
        <f>단가대비표!O79</f>
        <v>0</v>
      </c>
      <c r="F465" s="14">
        <f>TRUNC(E465*D465,1)</f>
        <v>0</v>
      </c>
      <c r="G465" s="13">
        <f>단가대비표!P79</f>
        <v>102628</v>
      </c>
      <c r="H465" s="14">
        <f>TRUNC(G465*D465,1)</f>
        <v>307.8</v>
      </c>
      <c r="I465" s="13">
        <f>단가대비표!V79</f>
        <v>0</v>
      </c>
      <c r="J465" s="14">
        <f>TRUNC(I465*D465,1)</f>
        <v>0</v>
      </c>
      <c r="K465" s="13">
        <f>TRUNC(E465+G465+I465,1)</f>
        <v>102628</v>
      </c>
      <c r="L465" s="14">
        <f>TRUNC(F465+H465+J465,1)</f>
        <v>307.8</v>
      </c>
      <c r="M465" s="8" t="s">
        <v>52</v>
      </c>
      <c r="N465" s="2" t="s">
        <v>720</v>
      </c>
      <c r="O465" s="2" t="s">
        <v>475</v>
      </c>
      <c r="P465" s="2" t="s">
        <v>65</v>
      </c>
      <c r="Q465" s="2" t="s">
        <v>65</v>
      </c>
      <c r="R465" s="2" t="s">
        <v>64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52</v>
      </c>
      <c r="AW465" s="2" t="s">
        <v>1053</v>
      </c>
      <c r="AX465" s="2" t="s">
        <v>52</v>
      </c>
      <c r="AY465" s="2" t="s">
        <v>52</v>
      </c>
    </row>
    <row r="466" spans="1:51" ht="30" customHeight="1" x14ac:dyDescent="0.3">
      <c r="A466" s="8" t="s">
        <v>426</v>
      </c>
      <c r="B466" s="8" t="s">
        <v>52</v>
      </c>
      <c r="C466" s="8" t="s">
        <v>52</v>
      </c>
      <c r="D466" s="9"/>
      <c r="E466" s="13"/>
      <c r="F466" s="14">
        <f>TRUNC(SUMIF(N464:N465, N463, F464:F465),0)</f>
        <v>0</v>
      </c>
      <c r="G466" s="13"/>
      <c r="H466" s="14">
        <f>TRUNC(SUMIF(N464:N465, N463, H464:H465),0)</f>
        <v>2433</v>
      </c>
      <c r="I466" s="13"/>
      <c r="J466" s="14">
        <f>TRUNC(SUMIF(N464:N465, N463, J464:J465),0)</f>
        <v>0</v>
      </c>
      <c r="K466" s="13"/>
      <c r="L466" s="14">
        <f>F466+H466+J466</f>
        <v>2433</v>
      </c>
      <c r="M466" s="8" t="s">
        <v>52</v>
      </c>
      <c r="N466" s="2" t="s">
        <v>95</v>
      </c>
      <c r="O466" s="2" t="s">
        <v>95</v>
      </c>
      <c r="P466" s="2" t="s">
        <v>52</v>
      </c>
      <c r="Q466" s="2" t="s">
        <v>52</v>
      </c>
      <c r="R466" s="2" t="s">
        <v>52</v>
      </c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52</v>
      </c>
      <c r="AW466" s="2" t="s">
        <v>52</v>
      </c>
      <c r="AX466" s="2" t="s">
        <v>52</v>
      </c>
      <c r="AY466" s="2" t="s">
        <v>52</v>
      </c>
    </row>
    <row r="467" spans="1:51" ht="30" customHeight="1" x14ac:dyDescent="0.3">
      <c r="A467" s="9"/>
      <c r="B467" s="9"/>
      <c r="C467" s="9"/>
      <c r="D467" s="9"/>
      <c r="E467" s="13"/>
      <c r="F467" s="14"/>
      <c r="G467" s="13"/>
      <c r="H467" s="14"/>
      <c r="I467" s="13"/>
      <c r="J467" s="14"/>
      <c r="K467" s="13"/>
      <c r="L467" s="14"/>
      <c r="M467" s="9"/>
    </row>
    <row r="468" spans="1:51" ht="30" customHeight="1" x14ac:dyDescent="0.3">
      <c r="A468" s="26" t="s">
        <v>1054</v>
      </c>
      <c r="B468" s="26"/>
      <c r="C468" s="26"/>
      <c r="D468" s="26"/>
      <c r="E468" s="27"/>
      <c r="F468" s="28"/>
      <c r="G468" s="27"/>
      <c r="H468" s="28"/>
      <c r="I468" s="27"/>
      <c r="J468" s="28"/>
      <c r="K468" s="27"/>
      <c r="L468" s="28"/>
      <c r="M468" s="26"/>
      <c r="N468" s="1" t="s">
        <v>726</v>
      </c>
    </row>
    <row r="469" spans="1:51" ht="30" customHeight="1" x14ac:dyDescent="0.3">
      <c r="A469" s="8" t="s">
        <v>1055</v>
      </c>
      <c r="B469" s="8" t="s">
        <v>1056</v>
      </c>
      <c r="C469" s="8" t="s">
        <v>569</v>
      </c>
      <c r="D469" s="9">
        <v>0.246</v>
      </c>
      <c r="E469" s="13">
        <f>단가대비표!O66</f>
        <v>10550</v>
      </c>
      <c r="F469" s="14">
        <f>TRUNC(E469*D469,1)</f>
        <v>2595.3000000000002</v>
      </c>
      <c r="G469" s="13">
        <f>단가대비표!P66</f>
        <v>0</v>
      </c>
      <c r="H469" s="14">
        <f>TRUNC(G469*D469,1)</f>
        <v>0</v>
      </c>
      <c r="I469" s="13">
        <f>단가대비표!V66</f>
        <v>0</v>
      </c>
      <c r="J469" s="14">
        <f>TRUNC(I469*D469,1)</f>
        <v>0</v>
      </c>
      <c r="K469" s="13">
        <f t="shared" ref="K469:L471" si="84">TRUNC(E469+G469+I469,1)</f>
        <v>10550</v>
      </c>
      <c r="L469" s="14">
        <f t="shared" si="84"/>
        <v>2595.3000000000002</v>
      </c>
      <c r="M469" s="8" t="s">
        <v>52</v>
      </c>
      <c r="N469" s="2" t="s">
        <v>726</v>
      </c>
      <c r="O469" s="2" t="s">
        <v>1057</v>
      </c>
      <c r="P469" s="2" t="s">
        <v>65</v>
      </c>
      <c r="Q469" s="2" t="s">
        <v>65</v>
      </c>
      <c r="R469" s="2" t="s">
        <v>64</v>
      </c>
      <c r="S469" s="3"/>
      <c r="T469" s="3"/>
      <c r="U469" s="3"/>
      <c r="V469" s="3">
        <v>1</v>
      </c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2" t="s">
        <v>52</v>
      </c>
      <c r="AW469" s="2" t="s">
        <v>1058</v>
      </c>
      <c r="AX469" s="2" t="s">
        <v>52</v>
      </c>
      <c r="AY469" s="2" t="s">
        <v>52</v>
      </c>
    </row>
    <row r="470" spans="1:51" ht="30" customHeight="1" x14ac:dyDescent="0.3">
      <c r="A470" s="8" t="s">
        <v>1043</v>
      </c>
      <c r="B470" s="8" t="s">
        <v>1044</v>
      </c>
      <c r="C470" s="8" t="s">
        <v>569</v>
      </c>
      <c r="D470" s="9">
        <v>1.2E-2</v>
      </c>
      <c r="E470" s="13">
        <f>단가대비표!O69</f>
        <v>2766.66</v>
      </c>
      <c r="F470" s="14">
        <f>TRUNC(E470*D470,1)</f>
        <v>33.1</v>
      </c>
      <c r="G470" s="13">
        <f>단가대비표!P69</f>
        <v>0</v>
      </c>
      <c r="H470" s="14">
        <f>TRUNC(G470*D470,1)</f>
        <v>0</v>
      </c>
      <c r="I470" s="13">
        <f>단가대비표!V69</f>
        <v>0</v>
      </c>
      <c r="J470" s="14">
        <f>TRUNC(I470*D470,1)</f>
        <v>0</v>
      </c>
      <c r="K470" s="13">
        <f t="shared" si="84"/>
        <v>2766.6</v>
      </c>
      <c r="L470" s="14">
        <f t="shared" si="84"/>
        <v>33.1</v>
      </c>
      <c r="M470" s="8" t="s">
        <v>52</v>
      </c>
      <c r="N470" s="2" t="s">
        <v>726</v>
      </c>
      <c r="O470" s="2" t="s">
        <v>1045</v>
      </c>
      <c r="P470" s="2" t="s">
        <v>65</v>
      </c>
      <c r="Q470" s="2" t="s">
        <v>65</v>
      </c>
      <c r="R470" s="2" t="s">
        <v>64</v>
      </c>
      <c r="S470" s="3"/>
      <c r="T470" s="3"/>
      <c r="U470" s="3"/>
      <c r="V470" s="3">
        <v>1</v>
      </c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52</v>
      </c>
      <c r="AW470" s="2" t="s">
        <v>1059</v>
      </c>
      <c r="AX470" s="2" t="s">
        <v>52</v>
      </c>
      <c r="AY470" s="2" t="s">
        <v>52</v>
      </c>
    </row>
    <row r="471" spans="1:51" ht="30" customHeight="1" x14ac:dyDescent="0.3">
      <c r="A471" s="8" t="s">
        <v>535</v>
      </c>
      <c r="B471" s="8" t="s">
        <v>1060</v>
      </c>
      <c r="C471" s="8" t="s">
        <v>352</v>
      </c>
      <c r="D471" s="9">
        <v>1</v>
      </c>
      <c r="E471" s="13">
        <f>TRUNC(SUMIF(V469:V471, RIGHTB(O471, 1), F469:F471)*U471, 2)</f>
        <v>105.13</v>
      </c>
      <c r="F471" s="14">
        <f>TRUNC(E471*D471,1)</f>
        <v>105.1</v>
      </c>
      <c r="G471" s="13">
        <v>0</v>
      </c>
      <c r="H471" s="14">
        <f>TRUNC(G471*D471,1)</f>
        <v>0</v>
      </c>
      <c r="I471" s="13">
        <v>0</v>
      </c>
      <c r="J471" s="14">
        <f>TRUNC(I471*D471,1)</f>
        <v>0</v>
      </c>
      <c r="K471" s="13">
        <f t="shared" si="84"/>
        <v>105.1</v>
      </c>
      <c r="L471" s="14">
        <f t="shared" si="84"/>
        <v>105.1</v>
      </c>
      <c r="M471" s="8" t="s">
        <v>52</v>
      </c>
      <c r="N471" s="2" t="s">
        <v>726</v>
      </c>
      <c r="O471" s="2" t="s">
        <v>376</v>
      </c>
      <c r="P471" s="2" t="s">
        <v>65</v>
      </c>
      <c r="Q471" s="2" t="s">
        <v>65</v>
      </c>
      <c r="R471" s="2" t="s">
        <v>65</v>
      </c>
      <c r="S471" s="3">
        <v>0</v>
      </c>
      <c r="T471" s="3">
        <v>0</v>
      </c>
      <c r="U471" s="3">
        <v>0.04</v>
      </c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52</v>
      </c>
      <c r="AW471" s="2" t="s">
        <v>1061</v>
      </c>
      <c r="AX471" s="2" t="s">
        <v>52</v>
      </c>
      <c r="AY471" s="2" t="s">
        <v>52</v>
      </c>
    </row>
    <row r="472" spans="1:51" ht="30" customHeight="1" x14ac:dyDescent="0.3">
      <c r="A472" s="8" t="s">
        <v>426</v>
      </c>
      <c r="B472" s="8" t="s">
        <v>52</v>
      </c>
      <c r="C472" s="8" t="s">
        <v>52</v>
      </c>
      <c r="D472" s="9"/>
      <c r="E472" s="13"/>
      <c r="F472" s="14">
        <f>TRUNC(SUMIF(N469:N471, N468, F469:F471),0)</f>
        <v>2733</v>
      </c>
      <c r="G472" s="13"/>
      <c r="H472" s="14">
        <f>TRUNC(SUMIF(N469:N471, N468, H469:H471),0)</f>
        <v>0</v>
      </c>
      <c r="I472" s="13"/>
      <c r="J472" s="14">
        <f>TRUNC(SUMIF(N469:N471, N468, J469:J471),0)</f>
        <v>0</v>
      </c>
      <c r="K472" s="13"/>
      <c r="L472" s="14">
        <f>F472+H472+J472</f>
        <v>2733</v>
      </c>
      <c r="M472" s="8" t="s">
        <v>52</v>
      </c>
      <c r="N472" s="2" t="s">
        <v>95</v>
      </c>
      <c r="O472" s="2" t="s">
        <v>95</v>
      </c>
      <c r="P472" s="2" t="s">
        <v>52</v>
      </c>
      <c r="Q472" s="2" t="s">
        <v>52</v>
      </c>
      <c r="R472" s="2" t="s">
        <v>52</v>
      </c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52</v>
      </c>
      <c r="AW472" s="2" t="s">
        <v>52</v>
      </c>
      <c r="AX472" s="2" t="s">
        <v>52</v>
      </c>
      <c r="AY472" s="2" t="s">
        <v>52</v>
      </c>
    </row>
    <row r="473" spans="1:51" ht="30" customHeight="1" x14ac:dyDescent="0.3">
      <c r="A473" s="9"/>
      <c r="B473" s="9"/>
      <c r="C473" s="9"/>
      <c r="D473" s="9"/>
      <c r="E473" s="13"/>
      <c r="F473" s="14"/>
      <c r="G473" s="13"/>
      <c r="H473" s="14"/>
      <c r="I473" s="13"/>
      <c r="J473" s="14"/>
      <c r="K473" s="13"/>
      <c r="L473" s="14"/>
      <c r="M473" s="9"/>
    </row>
    <row r="474" spans="1:51" ht="30" customHeight="1" x14ac:dyDescent="0.3">
      <c r="A474" s="26" t="s">
        <v>1062</v>
      </c>
      <c r="B474" s="26"/>
      <c r="C474" s="26"/>
      <c r="D474" s="26"/>
      <c r="E474" s="27"/>
      <c r="F474" s="28"/>
      <c r="G474" s="27"/>
      <c r="H474" s="28"/>
      <c r="I474" s="27"/>
      <c r="J474" s="28"/>
      <c r="K474" s="27"/>
      <c r="L474" s="28"/>
      <c r="M474" s="26"/>
      <c r="N474" s="1" t="s">
        <v>731</v>
      </c>
    </row>
    <row r="475" spans="1:51" ht="30" customHeight="1" x14ac:dyDescent="0.3">
      <c r="A475" s="8" t="s">
        <v>1050</v>
      </c>
      <c r="B475" s="8" t="s">
        <v>473</v>
      </c>
      <c r="C475" s="8" t="s">
        <v>474</v>
      </c>
      <c r="D475" s="9">
        <v>0.02</v>
      </c>
      <c r="E475" s="13">
        <f>단가대비표!O90</f>
        <v>0</v>
      </c>
      <c r="F475" s="14">
        <f t="shared" ref="F475:F480" si="85">TRUNC(E475*D475,1)</f>
        <v>0</v>
      </c>
      <c r="G475" s="13">
        <f>단가대비표!P90</f>
        <v>141733</v>
      </c>
      <c r="H475" s="14">
        <f t="shared" ref="H475:H480" si="86">TRUNC(G475*D475,1)</f>
        <v>2834.6</v>
      </c>
      <c r="I475" s="13">
        <f>단가대비표!V90</f>
        <v>0</v>
      </c>
      <c r="J475" s="14">
        <f t="shared" ref="J475:J480" si="87">TRUNC(I475*D475,1)</f>
        <v>0</v>
      </c>
      <c r="K475" s="13">
        <f t="shared" ref="K475:L480" si="88">TRUNC(E475+G475+I475,1)</f>
        <v>141733</v>
      </c>
      <c r="L475" s="14">
        <f t="shared" si="88"/>
        <v>2834.6</v>
      </c>
      <c r="M475" s="8" t="s">
        <v>52</v>
      </c>
      <c r="N475" s="2" t="s">
        <v>731</v>
      </c>
      <c r="O475" s="2" t="s">
        <v>1051</v>
      </c>
      <c r="P475" s="2" t="s">
        <v>65</v>
      </c>
      <c r="Q475" s="2" t="s">
        <v>65</v>
      </c>
      <c r="R475" s="2" t="s">
        <v>64</v>
      </c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2" t="s">
        <v>52</v>
      </c>
      <c r="AW475" s="2" t="s">
        <v>1063</v>
      </c>
      <c r="AX475" s="2" t="s">
        <v>52</v>
      </c>
      <c r="AY475" s="2" t="s">
        <v>52</v>
      </c>
    </row>
    <row r="476" spans="1:51" ht="30" customHeight="1" x14ac:dyDescent="0.3">
      <c r="A476" s="8" t="s">
        <v>472</v>
      </c>
      <c r="B476" s="8" t="s">
        <v>473</v>
      </c>
      <c r="C476" s="8" t="s">
        <v>474</v>
      </c>
      <c r="D476" s="9">
        <v>4.0000000000000001E-3</v>
      </c>
      <c r="E476" s="13">
        <f>단가대비표!O79</f>
        <v>0</v>
      </c>
      <c r="F476" s="14">
        <f t="shared" si="85"/>
        <v>0</v>
      </c>
      <c r="G476" s="13">
        <f>단가대비표!P79</f>
        <v>102628</v>
      </c>
      <c r="H476" s="14">
        <f t="shared" si="86"/>
        <v>410.5</v>
      </c>
      <c r="I476" s="13">
        <f>단가대비표!V79</f>
        <v>0</v>
      </c>
      <c r="J476" s="14">
        <f t="shared" si="87"/>
        <v>0</v>
      </c>
      <c r="K476" s="13">
        <f t="shared" si="88"/>
        <v>102628</v>
      </c>
      <c r="L476" s="14">
        <f t="shared" si="88"/>
        <v>410.5</v>
      </c>
      <c r="M476" s="8" t="s">
        <v>52</v>
      </c>
      <c r="N476" s="2" t="s">
        <v>731</v>
      </c>
      <c r="O476" s="2" t="s">
        <v>475</v>
      </c>
      <c r="P476" s="2" t="s">
        <v>65</v>
      </c>
      <c r="Q476" s="2" t="s">
        <v>65</v>
      </c>
      <c r="R476" s="2" t="s">
        <v>64</v>
      </c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2" t="s">
        <v>52</v>
      </c>
      <c r="AW476" s="2" t="s">
        <v>1064</v>
      </c>
      <c r="AX476" s="2" t="s">
        <v>52</v>
      </c>
      <c r="AY476" s="2" t="s">
        <v>52</v>
      </c>
    </row>
    <row r="477" spans="1:51" ht="30" customHeight="1" x14ac:dyDescent="0.3">
      <c r="A477" s="8" t="s">
        <v>1050</v>
      </c>
      <c r="B477" s="8" t="s">
        <v>473</v>
      </c>
      <c r="C477" s="8" t="s">
        <v>474</v>
      </c>
      <c r="D477" s="9">
        <v>0.02</v>
      </c>
      <c r="E477" s="13">
        <f>단가대비표!O90</f>
        <v>0</v>
      </c>
      <c r="F477" s="14">
        <f t="shared" si="85"/>
        <v>0</v>
      </c>
      <c r="G477" s="13">
        <f>단가대비표!P90</f>
        <v>141733</v>
      </c>
      <c r="H477" s="14">
        <f t="shared" si="86"/>
        <v>2834.6</v>
      </c>
      <c r="I477" s="13">
        <f>단가대비표!V90</f>
        <v>0</v>
      </c>
      <c r="J477" s="14">
        <f t="shared" si="87"/>
        <v>0</v>
      </c>
      <c r="K477" s="13">
        <f t="shared" si="88"/>
        <v>141733</v>
      </c>
      <c r="L477" s="14">
        <f t="shared" si="88"/>
        <v>2834.6</v>
      </c>
      <c r="M477" s="8" t="s">
        <v>52</v>
      </c>
      <c r="N477" s="2" t="s">
        <v>731</v>
      </c>
      <c r="O477" s="2" t="s">
        <v>1051</v>
      </c>
      <c r="P477" s="2" t="s">
        <v>65</v>
      </c>
      <c r="Q477" s="2" t="s">
        <v>65</v>
      </c>
      <c r="R477" s="2" t="s">
        <v>64</v>
      </c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52</v>
      </c>
      <c r="AW477" s="2" t="s">
        <v>1063</v>
      </c>
      <c r="AX477" s="2" t="s">
        <v>52</v>
      </c>
      <c r="AY477" s="2" t="s">
        <v>52</v>
      </c>
    </row>
    <row r="478" spans="1:51" ht="30" customHeight="1" x14ac:dyDescent="0.3">
      <c r="A478" s="8" t="s">
        <v>472</v>
      </c>
      <c r="B478" s="8" t="s">
        <v>473</v>
      </c>
      <c r="C478" s="8" t="s">
        <v>474</v>
      </c>
      <c r="D478" s="9">
        <v>4.0000000000000001E-3</v>
      </c>
      <c r="E478" s="13">
        <f>단가대비표!O79</f>
        <v>0</v>
      </c>
      <c r="F478" s="14">
        <f t="shared" si="85"/>
        <v>0</v>
      </c>
      <c r="G478" s="13">
        <f>단가대비표!P79</f>
        <v>102628</v>
      </c>
      <c r="H478" s="14">
        <f t="shared" si="86"/>
        <v>410.5</v>
      </c>
      <c r="I478" s="13">
        <f>단가대비표!V79</f>
        <v>0</v>
      </c>
      <c r="J478" s="14">
        <f t="shared" si="87"/>
        <v>0</v>
      </c>
      <c r="K478" s="13">
        <f t="shared" si="88"/>
        <v>102628</v>
      </c>
      <c r="L478" s="14">
        <f t="shared" si="88"/>
        <v>410.5</v>
      </c>
      <c r="M478" s="8" t="s">
        <v>52</v>
      </c>
      <c r="N478" s="2" t="s">
        <v>731</v>
      </c>
      <c r="O478" s="2" t="s">
        <v>475</v>
      </c>
      <c r="P478" s="2" t="s">
        <v>65</v>
      </c>
      <c r="Q478" s="2" t="s">
        <v>65</v>
      </c>
      <c r="R478" s="2" t="s">
        <v>64</v>
      </c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52</v>
      </c>
      <c r="AW478" s="2" t="s">
        <v>1064</v>
      </c>
      <c r="AX478" s="2" t="s">
        <v>52</v>
      </c>
      <c r="AY478" s="2" t="s">
        <v>52</v>
      </c>
    </row>
    <row r="479" spans="1:51" ht="30" customHeight="1" x14ac:dyDescent="0.3">
      <c r="A479" s="8" t="s">
        <v>1050</v>
      </c>
      <c r="B479" s="8" t="s">
        <v>473</v>
      </c>
      <c r="C479" s="8" t="s">
        <v>474</v>
      </c>
      <c r="D479" s="9">
        <v>0.02</v>
      </c>
      <c r="E479" s="13">
        <f>단가대비표!O90</f>
        <v>0</v>
      </c>
      <c r="F479" s="14">
        <f t="shared" si="85"/>
        <v>0</v>
      </c>
      <c r="G479" s="13">
        <f>단가대비표!P90</f>
        <v>141733</v>
      </c>
      <c r="H479" s="14">
        <f t="shared" si="86"/>
        <v>2834.6</v>
      </c>
      <c r="I479" s="13">
        <f>단가대비표!V90</f>
        <v>0</v>
      </c>
      <c r="J479" s="14">
        <f t="shared" si="87"/>
        <v>0</v>
      </c>
      <c r="K479" s="13">
        <f t="shared" si="88"/>
        <v>141733</v>
      </c>
      <c r="L479" s="14">
        <f t="shared" si="88"/>
        <v>2834.6</v>
      </c>
      <c r="M479" s="8" t="s">
        <v>52</v>
      </c>
      <c r="N479" s="2" t="s">
        <v>731</v>
      </c>
      <c r="O479" s="2" t="s">
        <v>1051</v>
      </c>
      <c r="P479" s="2" t="s">
        <v>65</v>
      </c>
      <c r="Q479" s="2" t="s">
        <v>65</v>
      </c>
      <c r="R479" s="2" t="s">
        <v>64</v>
      </c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52</v>
      </c>
      <c r="AW479" s="2" t="s">
        <v>1063</v>
      </c>
      <c r="AX479" s="2" t="s">
        <v>52</v>
      </c>
      <c r="AY479" s="2" t="s">
        <v>52</v>
      </c>
    </row>
    <row r="480" spans="1:51" ht="30" customHeight="1" x14ac:dyDescent="0.3">
      <c r="A480" s="8" t="s">
        <v>472</v>
      </c>
      <c r="B480" s="8" t="s">
        <v>473</v>
      </c>
      <c r="C480" s="8" t="s">
        <v>474</v>
      </c>
      <c r="D480" s="9">
        <v>4.0000000000000001E-3</v>
      </c>
      <c r="E480" s="13">
        <f>단가대비표!O79</f>
        <v>0</v>
      </c>
      <c r="F480" s="14">
        <f t="shared" si="85"/>
        <v>0</v>
      </c>
      <c r="G480" s="13">
        <f>단가대비표!P79</f>
        <v>102628</v>
      </c>
      <c r="H480" s="14">
        <f t="shared" si="86"/>
        <v>410.5</v>
      </c>
      <c r="I480" s="13">
        <f>단가대비표!V79</f>
        <v>0</v>
      </c>
      <c r="J480" s="14">
        <f t="shared" si="87"/>
        <v>0</v>
      </c>
      <c r="K480" s="13">
        <f t="shared" si="88"/>
        <v>102628</v>
      </c>
      <c r="L480" s="14">
        <f t="shared" si="88"/>
        <v>410.5</v>
      </c>
      <c r="M480" s="8" t="s">
        <v>52</v>
      </c>
      <c r="N480" s="2" t="s">
        <v>731</v>
      </c>
      <c r="O480" s="2" t="s">
        <v>475</v>
      </c>
      <c r="P480" s="2" t="s">
        <v>65</v>
      </c>
      <c r="Q480" s="2" t="s">
        <v>65</v>
      </c>
      <c r="R480" s="2" t="s">
        <v>64</v>
      </c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52</v>
      </c>
      <c r="AW480" s="2" t="s">
        <v>1064</v>
      </c>
      <c r="AX480" s="2" t="s">
        <v>52</v>
      </c>
      <c r="AY480" s="2" t="s">
        <v>52</v>
      </c>
    </row>
    <row r="481" spans="1:51" ht="30" customHeight="1" x14ac:dyDescent="0.3">
      <c r="A481" s="8" t="s">
        <v>426</v>
      </c>
      <c r="B481" s="8" t="s">
        <v>52</v>
      </c>
      <c r="C481" s="8" t="s">
        <v>52</v>
      </c>
      <c r="D481" s="9"/>
      <c r="E481" s="13"/>
      <c r="F481" s="14">
        <f>TRUNC(SUMIF(N475:N480, N474, F475:F480),0)</f>
        <v>0</v>
      </c>
      <c r="G481" s="13"/>
      <c r="H481" s="14">
        <f>TRUNC(SUMIF(N475:N480, N474, H475:H480),0)</f>
        <v>9735</v>
      </c>
      <c r="I481" s="13"/>
      <c r="J481" s="14">
        <f>TRUNC(SUMIF(N475:N480, N474, J475:J480),0)</f>
        <v>0</v>
      </c>
      <c r="K481" s="13"/>
      <c r="L481" s="14">
        <f>F481+H481+J481</f>
        <v>9735</v>
      </c>
      <c r="M481" s="8" t="s">
        <v>52</v>
      </c>
      <c r="N481" s="2" t="s">
        <v>95</v>
      </c>
      <c r="O481" s="2" t="s">
        <v>95</v>
      </c>
      <c r="P481" s="2" t="s">
        <v>52</v>
      </c>
      <c r="Q481" s="2" t="s">
        <v>52</v>
      </c>
      <c r="R481" s="2" t="s">
        <v>52</v>
      </c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2" t="s">
        <v>52</v>
      </c>
      <c r="AW481" s="2" t="s">
        <v>52</v>
      </c>
      <c r="AX481" s="2" t="s">
        <v>52</v>
      </c>
      <c r="AY481" s="2" t="s">
        <v>52</v>
      </c>
    </row>
    <row r="482" spans="1:51" ht="30" customHeight="1" x14ac:dyDescent="0.3">
      <c r="A482" s="9"/>
      <c r="B482" s="9"/>
      <c r="C482" s="9"/>
      <c r="D482" s="9"/>
      <c r="E482" s="13"/>
      <c r="F482" s="14"/>
      <c r="G482" s="13"/>
      <c r="H482" s="14"/>
      <c r="I482" s="13"/>
      <c r="J482" s="14"/>
      <c r="K482" s="13"/>
      <c r="L482" s="14"/>
      <c r="M482" s="9"/>
    </row>
    <row r="483" spans="1:51" ht="30" customHeight="1" x14ac:dyDescent="0.3">
      <c r="A483" s="26" t="s">
        <v>1065</v>
      </c>
      <c r="B483" s="26"/>
      <c r="C483" s="26"/>
      <c r="D483" s="26"/>
      <c r="E483" s="27"/>
      <c r="F483" s="28"/>
      <c r="G483" s="27"/>
      <c r="H483" s="28"/>
      <c r="I483" s="27"/>
      <c r="J483" s="28"/>
      <c r="K483" s="27"/>
      <c r="L483" s="28"/>
      <c r="M483" s="26"/>
      <c r="N483" s="1" t="s">
        <v>739</v>
      </c>
    </row>
    <row r="484" spans="1:51" ht="30" customHeight="1" x14ac:dyDescent="0.3">
      <c r="A484" s="8" t="s">
        <v>503</v>
      </c>
      <c r="B484" s="8" t="s">
        <v>473</v>
      </c>
      <c r="C484" s="8" t="s">
        <v>474</v>
      </c>
      <c r="D484" s="9">
        <v>0.1</v>
      </c>
      <c r="E484" s="13">
        <f>단가대비표!O80</f>
        <v>0</v>
      </c>
      <c r="F484" s="14">
        <f>TRUNC(E484*D484,1)</f>
        <v>0</v>
      </c>
      <c r="G484" s="13">
        <f>단가대비표!P80</f>
        <v>123074</v>
      </c>
      <c r="H484" s="14">
        <f>TRUNC(G484*D484,1)</f>
        <v>12307.4</v>
      </c>
      <c r="I484" s="13">
        <f>단가대비표!V80</f>
        <v>0</v>
      </c>
      <c r="J484" s="14">
        <f>TRUNC(I484*D484,1)</f>
        <v>0</v>
      </c>
      <c r="K484" s="13">
        <f>TRUNC(E484+G484+I484,1)</f>
        <v>123074</v>
      </c>
      <c r="L484" s="14">
        <f>TRUNC(F484+H484+J484,1)</f>
        <v>12307.4</v>
      </c>
      <c r="M484" s="8" t="s">
        <v>52</v>
      </c>
      <c r="N484" s="2" t="s">
        <v>739</v>
      </c>
      <c r="O484" s="2" t="s">
        <v>504</v>
      </c>
      <c r="P484" s="2" t="s">
        <v>65</v>
      </c>
      <c r="Q484" s="2" t="s">
        <v>65</v>
      </c>
      <c r="R484" s="2" t="s">
        <v>64</v>
      </c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52</v>
      </c>
      <c r="AW484" s="2" t="s">
        <v>1066</v>
      </c>
      <c r="AX484" s="2" t="s">
        <v>52</v>
      </c>
      <c r="AY484" s="2" t="s">
        <v>52</v>
      </c>
    </row>
    <row r="485" spans="1:51" ht="30" customHeight="1" x14ac:dyDescent="0.3">
      <c r="A485" s="8" t="s">
        <v>426</v>
      </c>
      <c r="B485" s="8" t="s">
        <v>52</v>
      </c>
      <c r="C485" s="8" t="s">
        <v>52</v>
      </c>
      <c r="D485" s="9"/>
      <c r="E485" s="13"/>
      <c r="F485" s="14">
        <f>TRUNC(SUMIF(N484:N484, N483, F484:F484),0)</f>
        <v>0</v>
      </c>
      <c r="G485" s="13"/>
      <c r="H485" s="14">
        <f>TRUNC(SUMIF(N484:N484, N483, H484:H484),0)</f>
        <v>12307</v>
      </c>
      <c r="I485" s="13"/>
      <c r="J485" s="14">
        <f>TRUNC(SUMIF(N484:N484, N483, J484:J484),0)</f>
        <v>0</v>
      </c>
      <c r="K485" s="13"/>
      <c r="L485" s="14">
        <f>F485+H485+J485</f>
        <v>12307</v>
      </c>
      <c r="M485" s="8" t="s">
        <v>52</v>
      </c>
      <c r="N485" s="2" t="s">
        <v>95</v>
      </c>
      <c r="O485" s="2" t="s">
        <v>95</v>
      </c>
      <c r="P485" s="2" t="s">
        <v>52</v>
      </c>
      <c r="Q485" s="2" t="s">
        <v>52</v>
      </c>
      <c r="R485" s="2" t="s">
        <v>52</v>
      </c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52</v>
      </c>
      <c r="AW485" s="2" t="s">
        <v>52</v>
      </c>
      <c r="AX485" s="2" t="s">
        <v>52</v>
      </c>
      <c r="AY485" s="2" t="s">
        <v>52</v>
      </c>
    </row>
    <row r="486" spans="1:51" ht="30" customHeight="1" x14ac:dyDescent="0.3">
      <c r="A486" s="9"/>
      <c r="B486" s="9"/>
      <c r="C486" s="9"/>
      <c r="D486" s="9"/>
      <c r="E486" s="13"/>
      <c r="F486" s="14"/>
      <c r="G486" s="13"/>
      <c r="H486" s="14"/>
      <c r="I486" s="13"/>
      <c r="J486" s="14"/>
      <c r="K486" s="13"/>
      <c r="L486" s="14"/>
      <c r="M486" s="9"/>
    </row>
    <row r="487" spans="1:51" ht="30" customHeight="1" x14ac:dyDescent="0.3">
      <c r="A487" s="26" t="s">
        <v>1067</v>
      </c>
      <c r="B487" s="26"/>
      <c r="C487" s="26"/>
      <c r="D487" s="26"/>
      <c r="E487" s="27"/>
      <c r="F487" s="28"/>
      <c r="G487" s="27"/>
      <c r="H487" s="28"/>
      <c r="I487" s="27"/>
      <c r="J487" s="28"/>
      <c r="K487" s="27"/>
      <c r="L487" s="28"/>
      <c r="M487" s="26"/>
      <c r="N487" s="1" t="s">
        <v>743</v>
      </c>
    </row>
    <row r="488" spans="1:51" ht="30" customHeight="1" x14ac:dyDescent="0.3">
      <c r="A488" s="8" t="s">
        <v>503</v>
      </c>
      <c r="B488" s="8" t="s">
        <v>473</v>
      </c>
      <c r="C488" s="8" t="s">
        <v>474</v>
      </c>
      <c r="D488" s="9">
        <v>0.2</v>
      </c>
      <c r="E488" s="13">
        <f>단가대비표!O80</f>
        <v>0</v>
      </c>
      <c r="F488" s="14">
        <f>TRUNC(E488*D488,1)</f>
        <v>0</v>
      </c>
      <c r="G488" s="13">
        <f>단가대비표!P80</f>
        <v>123074</v>
      </c>
      <c r="H488" s="14">
        <f>TRUNC(G488*D488,1)</f>
        <v>24614.799999999999</v>
      </c>
      <c r="I488" s="13">
        <f>단가대비표!V80</f>
        <v>0</v>
      </c>
      <c r="J488" s="14">
        <f>TRUNC(I488*D488,1)</f>
        <v>0</v>
      </c>
      <c r="K488" s="13">
        <f>TRUNC(E488+G488+I488,1)</f>
        <v>123074</v>
      </c>
      <c r="L488" s="14">
        <f>TRUNC(F488+H488+J488,1)</f>
        <v>24614.799999999999</v>
      </c>
      <c r="M488" s="8" t="s">
        <v>52</v>
      </c>
      <c r="N488" s="2" t="s">
        <v>743</v>
      </c>
      <c r="O488" s="2" t="s">
        <v>504</v>
      </c>
      <c r="P488" s="2" t="s">
        <v>65</v>
      </c>
      <c r="Q488" s="2" t="s">
        <v>65</v>
      </c>
      <c r="R488" s="2" t="s">
        <v>64</v>
      </c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52</v>
      </c>
      <c r="AW488" s="2" t="s">
        <v>1068</v>
      </c>
      <c r="AX488" s="2" t="s">
        <v>52</v>
      </c>
      <c r="AY488" s="2" t="s">
        <v>52</v>
      </c>
    </row>
    <row r="489" spans="1:51" ht="30" customHeight="1" x14ac:dyDescent="0.3">
      <c r="A489" s="8" t="s">
        <v>426</v>
      </c>
      <c r="B489" s="8" t="s">
        <v>52</v>
      </c>
      <c r="C489" s="8" t="s">
        <v>52</v>
      </c>
      <c r="D489" s="9"/>
      <c r="E489" s="13"/>
      <c r="F489" s="14">
        <f>TRUNC(SUMIF(N488:N488, N487, F488:F488),0)</f>
        <v>0</v>
      </c>
      <c r="G489" s="13"/>
      <c r="H489" s="14">
        <f>TRUNC(SUMIF(N488:N488, N487, H488:H488),0)</f>
        <v>24614</v>
      </c>
      <c r="I489" s="13"/>
      <c r="J489" s="14">
        <f>TRUNC(SUMIF(N488:N488, N487, J488:J488),0)</f>
        <v>0</v>
      </c>
      <c r="K489" s="13"/>
      <c r="L489" s="14">
        <f>F489+H489+J489</f>
        <v>24614</v>
      </c>
      <c r="M489" s="8" t="s">
        <v>52</v>
      </c>
      <c r="N489" s="2" t="s">
        <v>95</v>
      </c>
      <c r="O489" s="2" t="s">
        <v>95</v>
      </c>
      <c r="P489" s="2" t="s">
        <v>52</v>
      </c>
      <c r="Q489" s="2" t="s">
        <v>52</v>
      </c>
      <c r="R489" s="2" t="s">
        <v>52</v>
      </c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52</v>
      </c>
      <c r="AW489" s="2" t="s">
        <v>52</v>
      </c>
      <c r="AX489" s="2" t="s">
        <v>52</v>
      </c>
      <c r="AY489" s="2" t="s">
        <v>52</v>
      </c>
    </row>
    <row r="490" spans="1:51" ht="30" customHeight="1" x14ac:dyDescent="0.3">
      <c r="A490" s="9"/>
      <c r="B490" s="9"/>
      <c r="C490" s="9"/>
      <c r="D490" s="9"/>
      <c r="E490" s="13"/>
      <c r="F490" s="14"/>
      <c r="G490" s="13"/>
      <c r="H490" s="14"/>
      <c r="I490" s="13"/>
      <c r="J490" s="14"/>
      <c r="K490" s="13"/>
      <c r="L490" s="14"/>
      <c r="M490" s="9"/>
    </row>
    <row r="491" spans="1:51" ht="30" customHeight="1" x14ac:dyDescent="0.3">
      <c r="A491" s="26" t="s">
        <v>1069</v>
      </c>
      <c r="B491" s="26"/>
      <c r="C491" s="26"/>
      <c r="D491" s="26"/>
      <c r="E491" s="27"/>
      <c r="F491" s="28"/>
      <c r="G491" s="27"/>
      <c r="H491" s="28"/>
      <c r="I491" s="27"/>
      <c r="J491" s="28"/>
      <c r="K491" s="27"/>
      <c r="L491" s="28"/>
      <c r="M491" s="26"/>
      <c r="N491" s="1" t="s">
        <v>749</v>
      </c>
    </row>
    <row r="492" spans="1:51" ht="30" customHeight="1" x14ac:dyDescent="0.3">
      <c r="A492" s="8" t="s">
        <v>669</v>
      </c>
      <c r="B492" s="8" t="s">
        <v>473</v>
      </c>
      <c r="C492" s="8" t="s">
        <v>474</v>
      </c>
      <c r="D492" s="9">
        <v>6.0999999999999999E-2</v>
      </c>
      <c r="E492" s="13">
        <f>단가대비표!O91</f>
        <v>0</v>
      </c>
      <c r="F492" s="14">
        <f>TRUNC(E492*D492,1)</f>
        <v>0</v>
      </c>
      <c r="G492" s="13">
        <f>단가대비표!P91</f>
        <v>154536</v>
      </c>
      <c r="H492" s="14">
        <f>TRUNC(G492*D492,1)</f>
        <v>9426.6</v>
      </c>
      <c r="I492" s="13">
        <f>단가대비표!V91</f>
        <v>0</v>
      </c>
      <c r="J492" s="14">
        <f>TRUNC(I492*D492,1)</f>
        <v>0</v>
      </c>
      <c r="K492" s="13">
        <f t="shared" ref="K492:L495" si="89">TRUNC(E492+G492+I492,1)</f>
        <v>154536</v>
      </c>
      <c r="L492" s="14">
        <f t="shared" si="89"/>
        <v>9426.6</v>
      </c>
      <c r="M492" s="8" t="s">
        <v>52</v>
      </c>
      <c r="N492" s="2" t="s">
        <v>749</v>
      </c>
      <c r="O492" s="2" t="s">
        <v>670</v>
      </c>
      <c r="P492" s="2" t="s">
        <v>65</v>
      </c>
      <c r="Q492" s="2" t="s">
        <v>65</v>
      </c>
      <c r="R492" s="2" t="s">
        <v>64</v>
      </c>
      <c r="S492" s="3"/>
      <c r="T492" s="3"/>
      <c r="U492" s="3"/>
      <c r="V492" s="3">
        <v>1</v>
      </c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52</v>
      </c>
      <c r="AW492" s="2" t="s">
        <v>1071</v>
      </c>
      <c r="AX492" s="2" t="s">
        <v>52</v>
      </c>
      <c r="AY492" s="2" t="s">
        <v>52</v>
      </c>
    </row>
    <row r="493" spans="1:51" ht="30" customHeight="1" x14ac:dyDescent="0.3">
      <c r="A493" s="8" t="s">
        <v>472</v>
      </c>
      <c r="B493" s="8" t="s">
        <v>473</v>
      </c>
      <c r="C493" s="8" t="s">
        <v>474</v>
      </c>
      <c r="D493" s="9">
        <v>1.2E-2</v>
      </c>
      <c r="E493" s="13">
        <f>단가대비표!O79</f>
        <v>0</v>
      </c>
      <c r="F493" s="14">
        <f>TRUNC(E493*D493,1)</f>
        <v>0</v>
      </c>
      <c r="G493" s="13">
        <f>단가대비표!P79</f>
        <v>102628</v>
      </c>
      <c r="H493" s="14">
        <f>TRUNC(G493*D493,1)</f>
        <v>1231.5</v>
      </c>
      <c r="I493" s="13">
        <f>단가대비표!V79</f>
        <v>0</v>
      </c>
      <c r="J493" s="14">
        <f>TRUNC(I493*D493,1)</f>
        <v>0</v>
      </c>
      <c r="K493" s="13">
        <f t="shared" si="89"/>
        <v>102628</v>
      </c>
      <c r="L493" s="14">
        <f t="shared" si="89"/>
        <v>1231.5</v>
      </c>
      <c r="M493" s="8" t="s">
        <v>52</v>
      </c>
      <c r="N493" s="2" t="s">
        <v>749</v>
      </c>
      <c r="O493" s="2" t="s">
        <v>475</v>
      </c>
      <c r="P493" s="2" t="s">
        <v>65</v>
      </c>
      <c r="Q493" s="2" t="s">
        <v>65</v>
      </c>
      <c r="R493" s="2" t="s">
        <v>64</v>
      </c>
      <c r="S493" s="3"/>
      <c r="T493" s="3"/>
      <c r="U493" s="3"/>
      <c r="V493" s="3">
        <v>1</v>
      </c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52</v>
      </c>
      <c r="AW493" s="2" t="s">
        <v>1072</v>
      </c>
      <c r="AX493" s="2" t="s">
        <v>52</v>
      </c>
      <c r="AY493" s="2" t="s">
        <v>52</v>
      </c>
    </row>
    <row r="494" spans="1:51" ht="30" customHeight="1" x14ac:dyDescent="0.3">
      <c r="A494" s="8" t="s">
        <v>512</v>
      </c>
      <c r="B494" s="8" t="s">
        <v>513</v>
      </c>
      <c r="C494" s="8" t="s">
        <v>352</v>
      </c>
      <c r="D494" s="9">
        <v>1</v>
      </c>
      <c r="E494" s="13">
        <v>0</v>
      </c>
      <c r="F494" s="14">
        <f>TRUNC(E494*D494,1)</f>
        <v>0</v>
      </c>
      <c r="G494" s="13">
        <v>0</v>
      </c>
      <c r="H494" s="14">
        <f>TRUNC(G494*D494,1)</f>
        <v>0</v>
      </c>
      <c r="I494" s="13">
        <f>TRUNC(SUMIF(V492:V495, RIGHTB(O494, 1), H492:H495)*U494, 2)</f>
        <v>213.16</v>
      </c>
      <c r="J494" s="14">
        <f>TRUNC(I494*D494,1)</f>
        <v>213.1</v>
      </c>
      <c r="K494" s="13">
        <f t="shared" si="89"/>
        <v>213.1</v>
      </c>
      <c r="L494" s="14">
        <f t="shared" si="89"/>
        <v>213.1</v>
      </c>
      <c r="M494" s="8" t="s">
        <v>52</v>
      </c>
      <c r="N494" s="2" t="s">
        <v>749</v>
      </c>
      <c r="O494" s="2" t="s">
        <v>376</v>
      </c>
      <c r="P494" s="2" t="s">
        <v>65</v>
      </c>
      <c r="Q494" s="2" t="s">
        <v>65</v>
      </c>
      <c r="R494" s="2" t="s">
        <v>65</v>
      </c>
      <c r="S494" s="3">
        <v>1</v>
      </c>
      <c r="T494" s="3">
        <v>2</v>
      </c>
      <c r="U494" s="3">
        <v>0.02</v>
      </c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2" t="s">
        <v>52</v>
      </c>
      <c r="AW494" s="2" t="s">
        <v>1073</v>
      </c>
      <c r="AX494" s="2" t="s">
        <v>52</v>
      </c>
      <c r="AY494" s="2" t="s">
        <v>52</v>
      </c>
    </row>
    <row r="495" spans="1:51" ht="30" customHeight="1" x14ac:dyDescent="0.3">
      <c r="A495" s="8" t="s">
        <v>1074</v>
      </c>
      <c r="B495" s="8" t="s">
        <v>1075</v>
      </c>
      <c r="C495" s="8" t="s">
        <v>910</v>
      </c>
      <c r="D495" s="9">
        <v>4.9000000000000002E-2</v>
      </c>
      <c r="E495" s="13">
        <f>일위대가목록!E79</f>
        <v>7881</v>
      </c>
      <c r="F495" s="14">
        <f>TRUNC(E495*D495,1)</f>
        <v>386.1</v>
      </c>
      <c r="G495" s="13">
        <f>일위대가목록!F79</f>
        <v>30961</v>
      </c>
      <c r="H495" s="14">
        <f>TRUNC(G495*D495,1)</f>
        <v>1517</v>
      </c>
      <c r="I495" s="13">
        <f>일위대가목록!G79</f>
        <v>45852</v>
      </c>
      <c r="J495" s="14">
        <f>TRUNC(I495*D495,1)</f>
        <v>2246.6999999999998</v>
      </c>
      <c r="K495" s="13">
        <f t="shared" si="89"/>
        <v>84694</v>
      </c>
      <c r="L495" s="14">
        <f t="shared" si="89"/>
        <v>4149.8</v>
      </c>
      <c r="M495" s="8" t="s">
        <v>1076</v>
      </c>
      <c r="N495" s="2" t="s">
        <v>749</v>
      </c>
      <c r="O495" s="2" t="s">
        <v>1077</v>
      </c>
      <c r="P495" s="2" t="s">
        <v>64</v>
      </c>
      <c r="Q495" s="2" t="s">
        <v>65</v>
      </c>
      <c r="R495" s="2" t="s">
        <v>65</v>
      </c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2" t="s">
        <v>52</v>
      </c>
      <c r="AW495" s="2" t="s">
        <v>1078</v>
      </c>
      <c r="AX495" s="2" t="s">
        <v>52</v>
      </c>
      <c r="AY495" s="2" t="s">
        <v>52</v>
      </c>
    </row>
    <row r="496" spans="1:51" ht="30" customHeight="1" x14ac:dyDescent="0.3">
      <c r="A496" s="8" t="s">
        <v>426</v>
      </c>
      <c r="B496" s="8" t="s">
        <v>52</v>
      </c>
      <c r="C496" s="8" t="s">
        <v>52</v>
      </c>
      <c r="D496" s="9"/>
      <c r="E496" s="13"/>
      <c r="F496" s="14">
        <f>TRUNC(SUMIF(N492:N495, N491, F492:F495),0)</f>
        <v>386</v>
      </c>
      <c r="G496" s="13"/>
      <c r="H496" s="14">
        <f>TRUNC(SUMIF(N492:N495, N491, H492:H495),0)</f>
        <v>12175</v>
      </c>
      <c r="I496" s="13"/>
      <c r="J496" s="14">
        <f>TRUNC(SUMIF(N492:N495, N491, J492:J495),0)</f>
        <v>2459</v>
      </c>
      <c r="K496" s="13"/>
      <c r="L496" s="14">
        <f>F496+H496+J496</f>
        <v>15020</v>
      </c>
      <c r="M496" s="8" t="s">
        <v>52</v>
      </c>
      <c r="N496" s="2" t="s">
        <v>95</v>
      </c>
      <c r="O496" s="2" t="s">
        <v>95</v>
      </c>
      <c r="P496" s="2" t="s">
        <v>52</v>
      </c>
      <c r="Q496" s="2" t="s">
        <v>52</v>
      </c>
      <c r="R496" s="2" t="s">
        <v>52</v>
      </c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52</v>
      </c>
      <c r="AW496" s="2" t="s">
        <v>52</v>
      </c>
      <c r="AX496" s="2" t="s">
        <v>52</v>
      </c>
      <c r="AY496" s="2" t="s">
        <v>52</v>
      </c>
    </row>
    <row r="497" spans="1:51" ht="30" customHeight="1" x14ac:dyDescent="0.3">
      <c r="A497" s="9"/>
      <c r="B497" s="9"/>
      <c r="C497" s="9"/>
      <c r="D497" s="9"/>
      <c r="E497" s="13"/>
      <c r="F497" s="14"/>
      <c r="G497" s="13"/>
      <c r="H497" s="14"/>
      <c r="I497" s="13"/>
      <c r="J497" s="14"/>
      <c r="K497" s="13"/>
      <c r="L497" s="14"/>
      <c r="M497" s="9"/>
    </row>
    <row r="498" spans="1:51" ht="30" customHeight="1" x14ac:dyDescent="0.3">
      <c r="A498" s="26" t="s">
        <v>1079</v>
      </c>
      <c r="B498" s="26"/>
      <c r="C498" s="26"/>
      <c r="D498" s="26"/>
      <c r="E498" s="27"/>
      <c r="F498" s="28"/>
      <c r="G498" s="27"/>
      <c r="H498" s="28"/>
      <c r="I498" s="27"/>
      <c r="J498" s="28"/>
      <c r="K498" s="27"/>
      <c r="L498" s="28"/>
      <c r="M498" s="26"/>
      <c r="N498" s="1" t="s">
        <v>1077</v>
      </c>
    </row>
    <row r="499" spans="1:51" ht="30" customHeight="1" x14ac:dyDescent="0.3">
      <c r="A499" s="8" t="s">
        <v>1074</v>
      </c>
      <c r="B499" s="8" t="s">
        <v>1075</v>
      </c>
      <c r="C499" s="8" t="s">
        <v>173</v>
      </c>
      <c r="D499" s="9">
        <v>0.22320000000000001</v>
      </c>
      <c r="E499" s="13">
        <f>단가대비표!O5</f>
        <v>0</v>
      </c>
      <c r="F499" s="14">
        <f>TRUNC(E499*D499,1)</f>
        <v>0</v>
      </c>
      <c r="G499" s="13">
        <f>단가대비표!P5</f>
        <v>0</v>
      </c>
      <c r="H499" s="14">
        <f>TRUNC(G499*D499,1)</f>
        <v>0</v>
      </c>
      <c r="I499" s="13">
        <f>단가대비표!V5</f>
        <v>205434</v>
      </c>
      <c r="J499" s="14">
        <f>TRUNC(I499*D499,1)</f>
        <v>45852.800000000003</v>
      </c>
      <c r="K499" s="13">
        <f t="shared" ref="K499:L502" si="90">TRUNC(E499+G499+I499,1)</f>
        <v>205434</v>
      </c>
      <c r="L499" s="14">
        <f t="shared" si="90"/>
        <v>45852.800000000003</v>
      </c>
      <c r="M499" s="8" t="s">
        <v>926</v>
      </c>
      <c r="N499" s="2" t="s">
        <v>1077</v>
      </c>
      <c r="O499" s="2" t="s">
        <v>1080</v>
      </c>
      <c r="P499" s="2" t="s">
        <v>65</v>
      </c>
      <c r="Q499" s="2" t="s">
        <v>65</v>
      </c>
      <c r="R499" s="2" t="s">
        <v>64</v>
      </c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2" t="s">
        <v>52</v>
      </c>
      <c r="AW499" s="2" t="s">
        <v>1081</v>
      </c>
      <c r="AX499" s="2" t="s">
        <v>52</v>
      </c>
      <c r="AY499" s="2" t="s">
        <v>52</v>
      </c>
    </row>
    <row r="500" spans="1:51" ht="30" customHeight="1" x14ac:dyDescent="0.3">
      <c r="A500" s="8" t="s">
        <v>1082</v>
      </c>
      <c r="B500" s="8" t="s">
        <v>1083</v>
      </c>
      <c r="C500" s="8" t="s">
        <v>569</v>
      </c>
      <c r="D500" s="9">
        <v>5.4</v>
      </c>
      <c r="E500" s="13">
        <f>단가대비표!O12</f>
        <v>1050</v>
      </c>
      <c r="F500" s="14">
        <f>TRUNC(E500*D500,1)</f>
        <v>5670</v>
      </c>
      <c r="G500" s="13">
        <f>단가대비표!P12</f>
        <v>0</v>
      </c>
      <c r="H500" s="14">
        <f>TRUNC(G500*D500,1)</f>
        <v>0</v>
      </c>
      <c r="I500" s="13">
        <f>단가대비표!V12</f>
        <v>0</v>
      </c>
      <c r="J500" s="14">
        <f>TRUNC(I500*D500,1)</f>
        <v>0</v>
      </c>
      <c r="K500" s="13">
        <f t="shared" si="90"/>
        <v>1050</v>
      </c>
      <c r="L500" s="14">
        <f t="shared" si="90"/>
        <v>5670</v>
      </c>
      <c r="M500" s="8" t="s">
        <v>52</v>
      </c>
      <c r="N500" s="2" t="s">
        <v>1077</v>
      </c>
      <c r="O500" s="2" t="s">
        <v>1084</v>
      </c>
      <c r="P500" s="2" t="s">
        <v>65</v>
      </c>
      <c r="Q500" s="2" t="s">
        <v>65</v>
      </c>
      <c r="R500" s="2" t="s">
        <v>64</v>
      </c>
      <c r="S500" s="3"/>
      <c r="T500" s="3"/>
      <c r="U500" s="3"/>
      <c r="V500" s="3">
        <v>1</v>
      </c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52</v>
      </c>
      <c r="AW500" s="2" t="s">
        <v>1085</v>
      </c>
      <c r="AX500" s="2" t="s">
        <v>52</v>
      </c>
      <c r="AY500" s="2" t="s">
        <v>52</v>
      </c>
    </row>
    <row r="501" spans="1:51" ht="30" customHeight="1" x14ac:dyDescent="0.3">
      <c r="A501" s="8" t="s">
        <v>535</v>
      </c>
      <c r="B501" s="8" t="s">
        <v>1086</v>
      </c>
      <c r="C501" s="8" t="s">
        <v>352</v>
      </c>
      <c r="D501" s="9">
        <v>1</v>
      </c>
      <c r="E501" s="13">
        <f>TRUNC(SUMIF(V499:V502, RIGHTB(O501, 1), F499:F502)*U501, 2)</f>
        <v>2211.3000000000002</v>
      </c>
      <c r="F501" s="14">
        <f>TRUNC(E501*D501,1)</f>
        <v>2211.3000000000002</v>
      </c>
      <c r="G501" s="13">
        <v>0</v>
      </c>
      <c r="H501" s="14">
        <f>TRUNC(G501*D501,1)</f>
        <v>0</v>
      </c>
      <c r="I501" s="13">
        <v>0</v>
      </c>
      <c r="J501" s="14">
        <f>TRUNC(I501*D501,1)</f>
        <v>0</v>
      </c>
      <c r="K501" s="13">
        <f t="shared" si="90"/>
        <v>2211.3000000000002</v>
      </c>
      <c r="L501" s="14">
        <f t="shared" si="90"/>
        <v>2211.3000000000002</v>
      </c>
      <c r="M501" s="8" t="s">
        <v>52</v>
      </c>
      <c r="N501" s="2" t="s">
        <v>1077</v>
      </c>
      <c r="O501" s="2" t="s">
        <v>376</v>
      </c>
      <c r="P501" s="2" t="s">
        <v>65</v>
      </c>
      <c r="Q501" s="2" t="s">
        <v>65</v>
      </c>
      <c r="R501" s="2" t="s">
        <v>65</v>
      </c>
      <c r="S501" s="3">
        <v>0</v>
      </c>
      <c r="T501" s="3">
        <v>0</v>
      </c>
      <c r="U501" s="3">
        <v>0.39</v>
      </c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52</v>
      </c>
      <c r="AW501" s="2" t="s">
        <v>1087</v>
      </c>
      <c r="AX501" s="2" t="s">
        <v>52</v>
      </c>
      <c r="AY501" s="2" t="s">
        <v>52</v>
      </c>
    </row>
    <row r="502" spans="1:51" ht="30" customHeight="1" x14ac:dyDescent="0.3">
      <c r="A502" s="8" t="s">
        <v>1088</v>
      </c>
      <c r="B502" s="8" t="s">
        <v>473</v>
      </c>
      <c r="C502" s="8" t="s">
        <v>474</v>
      </c>
      <c r="D502" s="9">
        <v>1</v>
      </c>
      <c r="E502" s="13">
        <f>TRUNC(단가대비표!O93*1/8*16/12*25/20, 1)</f>
        <v>0</v>
      </c>
      <c r="F502" s="14">
        <f>TRUNC(E502*D502,1)</f>
        <v>0</v>
      </c>
      <c r="G502" s="13">
        <f>TRUNC(단가대비표!P93*1/8*16/12*25/20, 1)</f>
        <v>30961</v>
      </c>
      <c r="H502" s="14">
        <f>TRUNC(G502*D502,1)</f>
        <v>30961</v>
      </c>
      <c r="I502" s="13">
        <f>TRUNC(단가대비표!V93*1/8*16/12*25/20, 1)</f>
        <v>0</v>
      </c>
      <c r="J502" s="14">
        <f>TRUNC(I502*D502,1)</f>
        <v>0</v>
      </c>
      <c r="K502" s="13">
        <f t="shared" si="90"/>
        <v>30961</v>
      </c>
      <c r="L502" s="14">
        <f t="shared" si="90"/>
        <v>30961</v>
      </c>
      <c r="M502" s="8" t="s">
        <v>52</v>
      </c>
      <c r="N502" s="2" t="s">
        <v>1077</v>
      </c>
      <c r="O502" s="2" t="s">
        <v>1089</v>
      </c>
      <c r="P502" s="2" t="s">
        <v>65</v>
      </c>
      <c r="Q502" s="2" t="s">
        <v>65</v>
      </c>
      <c r="R502" s="2" t="s">
        <v>64</v>
      </c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2" t="s">
        <v>52</v>
      </c>
      <c r="AW502" s="2" t="s">
        <v>1090</v>
      </c>
      <c r="AX502" s="2" t="s">
        <v>64</v>
      </c>
      <c r="AY502" s="2" t="s">
        <v>52</v>
      </c>
    </row>
    <row r="503" spans="1:51" ht="30" customHeight="1" x14ac:dyDescent="0.3">
      <c r="A503" s="8" t="s">
        <v>426</v>
      </c>
      <c r="B503" s="8" t="s">
        <v>52</v>
      </c>
      <c r="C503" s="8" t="s">
        <v>52</v>
      </c>
      <c r="D503" s="9"/>
      <c r="E503" s="13"/>
      <c r="F503" s="14">
        <f>TRUNC(SUMIF(N499:N502, N498, F499:F502),0)</f>
        <v>7881</v>
      </c>
      <c r="G503" s="13"/>
      <c r="H503" s="14">
        <f>TRUNC(SUMIF(N499:N502, N498, H499:H502),0)</f>
        <v>30961</v>
      </c>
      <c r="I503" s="13"/>
      <c r="J503" s="14">
        <f>TRUNC(SUMIF(N499:N502, N498, J499:J502),0)</f>
        <v>45852</v>
      </c>
      <c r="K503" s="13"/>
      <c r="L503" s="14">
        <f>F503+H503+J503</f>
        <v>84694</v>
      </c>
      <c r="M503" s="8" t="s">
        <v>52</v>
      </c>
      <c r="N503" s="2" t="s">
        <v>95</v>
      </c>
      <c r="O503" s="2" t="s">
        <v>95</v>
      </c>
      <c r="P503" s="2" t="s">
        <v>52</v>
      </c>
      <c r="Q503" s="2" t="s">
        <v>52</v>
      </c>
      <c r="R503" s="2" t="s">
        <v>52</v>
      </c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52</v>
      </c>
      <c r="AW503" s="2" t="s">
        <v>52</v>
      </c>
      <c r="AX503" s="2" t="s">
        <v>52</v>
      </c>
      <c r="AY503" s="2" t="s">
        <v>52</v>
      </c>
    </row>
    <row r="504" spans="1:51" ht="30" customHeight="1" x14ac:dyDescent="0.3">
      <c r="A504" s="9"/>
      <c r="B504" s="9"/>
      <c r="C504" s="9"/>
      <c r="D504" s="9"/>
      <c r="E504" s="13"/>
      <c r="F504" s="14"/>
      <c r="G504" s="13"/>
      <c r="H504" s="14"/>
      <c r="I504" s="13"/>
      <c r="J504" s="14"/>
      <c r="K504" s="13"/>
      <c r="L504" s="14"/>
      <c r="M504" s="9"/>
    </row>
    <row r="505" spans="1:51" ht="30" customHeight="1" x14ac:dyDescent="0.3">
      <c r="A505" s="26" t="s">
        <v>1091</v>
      </c>
      <c r="B505" s="26"/>
      <c r="C505" s="26"/>
      <c r="D505" s="26"/>
      <c r="E505" s="27"/>
      <c r="F505" s="28"/>
      <c r="G505" s="27"/>
      <c r="H505" s="28"/>
      <c r="I505" s="27"/>
      <c r="J505" s="28"/>
      <c r="K505" s="27"/>
      <c r="L505" s="28"/>
      <c r="M505" s="26"/>
      <c r="N505" s="1" t="s">
        <v>764</v>
      </c>
    </row>
    <row r="506" spans="1:51" ht="30" customHeight="1" x14ac:dyDescent="0.3">
      <c r="A506" s="8" t="s">
        <v>500</v>
      </c>
      <c r="B506" s="8" t="s">
        <v>473</v>
      </c>
      <c r="C506" s="8" t="s">
        <v>474</v>
      </c>
      <c r="D506" s="9">
        <v>0.92</v>
      </c>
      <c r="E506" s="13">
        <f>단가대비표!O88</f>
        <v>0</v>
      </c>
      <c r="F506" s="14">
        <f>TRUNC(E506*D506,1)</f>
        <v>0</v>
      </c>
      <c r="G506" s="13">
        <f>단가대비표!P88</f>
        <v>122918</v>
      </c>
      <c r="H506" s="14">
        <f>TRUNC(G506*D506,1)</f>
        <v>113084.5</v>
      </c>
      <c r="I506" s="13">
        <f>단가대비표!V88</f>
        <v>0</v>
      </c>
      <c r="J506" s="14">
        <f>TRUNC(I506*D506,1)</f>
        <v>0</v>
      </c>
      <c r="K506" s="13">
        <f t="shared" ref="K506:L509" si="91">TRUNC(E506+G506+I506,1)</f>
        <v>122918</v>
      </c>
      <c r="L506" s="14">
        <f t="shared" si="91"/>
        <v>113084.5</v>
      </c>
      <c r="M506" s="8" t="s">
        <v>52</v>
      </c>
      <c r="N506" s="2" t="s">
        <v>764</v>
      </c>
      <c r="O506" s="2" t="s">
        <v>501</v>
      </c>
      <c r="P506" s="2" t="s">
        <v>65</v>
      </c>
      <c r="Q506" s="2" t="s">
        <v>65</v>
      </c>
      <c r="R506" s="2" t="s">
        <v>64</v>
      </c>
      <c r="S506" s="3"/>
      <c r="T506" s="3"/>
      <c r="U506" s="3"/>
      <c r="V506" s="3">
        <v>1</v>
      </c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2" t="s">
        <v>52</v>
      </c>
      <c r="AW506" s="2" t="s">
        <v>1092</v>
      </c>
      <c r="AX506" s="2" t="s">
        <v>52</v>
      </c>
      <c r="AY506" s="2" t="s">
        <v>52</v>
      </c>
    </row>
    <row r="507" spans="1:51" ht="30" customHeight="1" x14ac:dyDescent="0.3">
      <c r="A507" s="8" t="s">
        <v>472</v>
      </c>
      <c r="B507" s="8" t="s">
        <v>473</v>
      </c>
      <c r="C507" s="8" t="s">
        <v>474</v>
      </c>
      <c r="D507" s="9">
        <v>0.39</v>
      </c>
      <c r="E507" s="13">
        <f>단가대비표!O79</f>
        <v>0</v>
      </c>
      <c r="F507" s="14">
        <f>TRUNC(E507*D507,1)</f>
        <v>0</v>
      </c>
      <c r="G507" s="13">
        <f>단가대비표!P79</f>
        <v>102628</v>
      </c>
      <c r="H507" s="14">
        <f>TRUNC(G507*D507,1)</f>
        <v>40024.9</v>
      </c>
      <c r="I507" s="13">
        <f>단가대비표!V79</f>
        <v>0</v>
      </c>
      <c r="J507" s="14">
        <f>TRUNC(I507*D507,1)</f>
        <v>0</v>
      </c>
      <c r="K507" s="13">
        <f t="shared" si="91"/>
        <v>102628</v>
      </c>
      <c r="L507" s="14">
        <f t="shared" si="91"/>
        <v>40024.9</v>
      </c>
      <c r="M507" s="8" t="s">
        <v>52</v>
      </c>
      <c r="N507" s="2" t="s">
        <v>764</v>
      </c>
      <c r="O507" s="2" t="s">
        <v>475</v>
      </c>
      <c r="P507" s="2" t="s">
        <v>65</v>
      </c>
      <c r="Q507" s="2" t="s">
        <v>65</v>
      </c>
      <c r="R507" s="2" t="s">
        <v>64</v>
      </c>
      <c r="S507" s="3"/>
      <c r="T507" s="3"/>
      <c r="U507" s="3"/>
      <c r="V507" s="3">
        <v>1</v>
      </c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52</v>
      </c>
      <c r="AW507" s="2" t="s">
        <v>1093</v>
      </c>
      <c r="AX507" s="2" t="s">
        <v>52</v>
      </c>
      <c r="AY507" s="2" t="s">
        <v>52</v>
      </c>
    </row>
    <row r="508" spans="1:51" ht="30" customHeight="1" x14ac:dyDescent="0.3">
      <c r="A508" s="8" t="s">
        <v>1094</v>
      </c>
      <c r="B508" s="8" t="s">
        <v>1095</v>
      </c>
      <c r="C508" s="8" t="s">
        <v>910</v>
      </c>
      <c r="D508" s="9">
        <v>4.4000000000000004</v>
      </c>
      <c r="E508" s="13">
        <f>일위대가목록!E81</f>
        <v>0</v>
      </c>
      <c r="F508" s="14">
        <f>TRUNC(E508*D508,1)</f>
        <v>0</v>
      </c>
      <c r="G508" s="13">
        <f>일위대가목록!F81</f>
        <v>0</v>
      </c>
      <c r="H508" s="14">
        <f>TRUNC(G508*D508,1)</f>
        <v>0</v>
      </c>
      <c r="I508" s="13">
        <f>일위대가목록!G81</f>
        <v>286</v>
      </c>
      <c r="J508" s="14">
        <f>TRUNC(I508*D508,1)</f>
        <v>1258.4000000000001</v>
      </c>
      <c r="K508" s="13">
        <f t="shared" si="91"/>
        <v>286</v>
      </c>
      <c r="L508" s="14">
        <f t="shared" si="91"/>
        <v>1258.4000000000001</v>
      </c>
      <c r="M508" s="8" t="s">
        <v>1096</v>
      </c>
      <c r="N508" s="2" t="s">
        <v>764</v>
      </c>
      <c r="O508" s="2" t="s">
        <v>1097</v>
      </c>
      <c r="P508" s="2" t="s">
        <v>64</v>
      </c>
      <c r="Q508" s="2" t="s">
        <v>65</v>
      </c>
      <c r="R508" s="2" t="s">
        <v>65</v>
      </c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52</v>
      </c>
      <c r="AW508" s="2" t="s">
        <v>1098</v>
      </c>
      <c r="AX508" s="2" t="s">
        <v>52</v>
      </c>
      <c r="AY508" s="2" t="s">
        <v>52</v>
      </c>
    </row>
    <row r="509" spans="1:51" ht="30" customHeight="1" x14ac:dyDescent="0.3">
      <c r="A509" s="8" t="s">
        <v>535</v>
      </c>
      <c r="B509" s="8" t="s">
        <v>1099</v>
      </c>
      <c r="C509" s="8" t="s">
        <v>352</v>
      </c>
      <c r="D509" s="9">
        <v>1</v>
      </c>
      <c r="E509" s="13">
        <f>TRUNC(SUMIF(V506:V509, RIGHTB(O509, 1), H506:H509)*U509, 2)</f>
        <v>1531.09</v>
      </c>
      <c r="F509" s="14">
        <f>TRUNC(E509*D509,1)</f>
        <v>1531</v>
      </c>
      <c r="G509" s="13">
        <v>0</v>
      </c>
      <c r="H509" s="14">
        <f>TRUNC(G509*D509,1)</f>
        <v>0</v>
      </c>
      <c r="I509" s="13">
        <v>0</v>
      </c>
      <c r="J509" s="14">
        <f>TRUNC(I509*D509,1)</f>
        <v>0</v>
      </c>
      <c r="K509" s="13">
        <f t="shared" si="91"/>
        <v>1531</v>
      </c>
      <c r="L509" s="14">
        <f t="shared" si="91"/>
        <v>1531</v>
      </c>
      <c r="M509" s="8" t="s">
        <v>52</v>
      </c>
      <c r="N509" s="2" t="s">
        <v>764</v>
      </c>
      <c r="O509" s="2" t="s">
        <v>376</v>
      </c>
      <c r="P509" s="2" t="s">
        <v>65</v>
      </c>
      <c r="Q509" s="2" t="s">
        <v>65</v>
      </c>
      <c r="R509" s="2" t="s">
        <v>65</v>
      </c>
      <c r="S509" s="3">
        <v>1</v>
      </c>
      <c r="T509" s="3">
        <v>0</v>
      </c>
      <c r="U509" s="3">
        <v>0.01</v>
      </c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2" t="s">
        <v>52</v>
      </c>
      <c r="AW509" s="2" t="s">
        <v>1100</v>
      </c>
      <c r="AX509" s="2" t="s">
        <v>52</v>
      </c>
      <c r="AY509" s="2" t="s">
        <v>52</v>
      </c>
    </row>
    <row r="510" spans="1:51" ht="30" customHeight="1" x14ac:dyDescent="0.3">
      <c r="A510" s="8" t="s">
        <v>426</v>
      </c>
      <c r="B510" s="8" t="s">
        <v>52</v>
      </c>
      <c r="C510" s="8" t="s">
        <v>52</v>
      </c>
      <c r="D510" s="9"/>
      <c r="E510" s="13"/>
      <c r="F510" s="14">
        <f>TRUNC(SUMIF(N506:N509, N505, F506:F509),0)</f>
        <v>1531</v>
      </c>
      <c r="G510" s="13"/>
      <c r="H510" s="14">
        <f>TRUNC(SUMIF(N506:N509, N505, H506:H509),0)</f>
        <v>153109</v>
      </c>
      <c r="I510" s="13"/>
      <c r="J510" s="14">
        <f>TRUNC(SUMIF(N506:N509, N505, J506:J509),0)</f>
        <v>1258</v>
      </c>
      <c r="K510" s="13"/>
      <c r="L510" s="14">
        <f>F510+H510+J510</f>
        <v>155898</v>
      </c>
      <c r="M510" s="8" t="s">
        <v>52</v>
      </c>
      <c r="N510" s="2" t="s">
        <v>95</v>
      </c>
      <c r="O510" s="2" t="s">
        <v>95</v>
      </c>
      <c r="P510" s="2" t="s">
        <v>52</v>
      </c>
      <c r="Q510" s="2" t="s">
        <v>52</v>
      </c>
      <c r="R510" s="2" t="s">
        <v>52</v>
      </c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52</v>
      </c>
      <c r="AW510" s="2" t="s">
        <v>52</v>
      </c>
      <c r="AX510" s="2" t="s">
        <v>52</v>
      </c>
      <c r="AY510" s="2" t="s">
        <v>52</v>
      </c>
    </row>
    <row r="511" spans="1:51" ht="30" customHeight="1" x14ac:dyDescent="0.3">
      <c r="A511" s="9"/>
      <c r="B511" s="9"/>
      <c r="C511" s="9"/>
      <c r="D511" s="9"/>
      <c r="E511" s="13"/>
      <c r="F511" s="14"/>
      <c r="G511" s="13"/>
      <c r="H511" s="14"/>
      <c r="I511" s="13"/>
      <c r="J511" s="14"/>
      <c r="K511" s="13"/>
      <c r="L511" s="14"/>
      <c r="M511" s="9"/>
    </row>
    <row r="512" spans="1:51" ht="30" customHeight="1" x14ac:dyDescent="0.3">
      <c r="A512" s="26" t="s">
        <v>1101</v>
      </c>
      <c r="B512" s="26"/>
      <c r="C512" s="26"/>
      <c r="D512" s="26"/>
      <c r="E512" s="27"/>
      <c r="F512" s="28"/>
      <c r="G512" s="27"/>
      <c r="H512" s="28"/>
      <c r="I512" s="27"/>
      <c r="J512" s="28"/>
      <c r="K512" s="27"/>
      <c r="L512" s="28"/>
      <c r="M512" s="26"/>
      <c r="N512" s="1" t="s">
        <v>1097</v>
      </c>
    </row>
    <row r="513" spans="1:51" ht="30" customHeight="1" x14ac:dyDescent="0.3">
      <c r="A513" s="8" t="s">
        <v>1094</v>
      </c>
      <c r="B513" s="8" t="s">
        <v>1095</v>
      </c>
      <c r="C513" s="8" t="s">
        <v>173</v>
      </c>
      <c r="D513" s="9">
        <v>0.25</v>
      </c>
      <c r="E513" s="13">
        <f>단가대비표!O6</f>
        <v>0</v>
      </c>
      <c r="F513" s="14">
        <f>TRUNC(E513*D513,1)</f>
        <v>0</v>
      </c>
      <c r="G513" s="13">
        <f>단가대비표!P6</f>
        <v>0</v>
      </c>
      <c r="H513" s="14">
        <f>TRUNC(G513*D513,1)</f>
        <v>0</v>
      </c>
      <c r="I513" s="13">
        <f>단가대비표!V6</f>
        <v>1145</v>
      </c>
      <c r="J513" s="14">
        <f>TRUNC(I513*D513,1)</f>
        <v>286.2</v>
      </c>
      <c r="K513" s="13">
        <f>TRUNC(E513+G513+I513,1)</f>
        <v>1145</v>
      </c>
      <c r="L513" s="14">
        <f>TRUNC(F513+H513+J513,1)</f>
        <v>286.2</v>
      </c>
      <c r="M513" s="8" t="s">
        <v>926</v>
      </c>
      <c r="N513" s="2" t="s">
        <v>1097</v>
      </c>
      <c r="O513" s="2" t="s">
        <v>1102</v>
      </c>
      <c r="P513" s="2" t="s">
        <v>65</v>
      </c>
      <c r="Q513" s="2" t="s">
        <v>65</v>
      </c>
      <c r="R513" s="2" t="s">
        <v>64</v>
      </c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52</v>
      </c>
      <c r="AW513" s="2" t="s">
        <v>1103</v>
      </c>
      <c r="AX513" s="2" t="s">
        <v>52</v>
      </c>
      <c r="AY513" s="2" t="s">
        <v>52</v>
      </c>
    </row>
    <row r="514" spans="1:51" ht="30" customHeight="1" x14ac:dyDescent="0.3">
      <c r="A514" s="8" t="s">
        <v>426</v>
      </c>
      <c r="B514" s="8" t="s">
        <v>52</v>
      </c>
      <c r="C514" s="8" t="s">
        <v>52</v>
      </c>
      <c r="D514" s="9"/>
      <c r="E514" s="13"/>
      <c r="F514" s="14">
        <f>TRUNC(SUMIF(N513:N513, N512, F513:F513),0)</f>
        <v>0</v>
      </c>
      <c r="G514" s="13"/>
      <c r="H514" s="14">
        <f>TRUNC(SUMIF(N513:N513, N512, H513:H513),0)</f>
        <v>0</v>
      </c>
      <c r="I514" s="13"/>
      <c r="J514" s="14">
        <f>TRUNC(SUMIF(N513:N513, N512, J513:J513),0)</f>
        <v>286</v>
      </c>
      <c r="K514" s="13"/>
      <c r="L514" s="14">
        <f>F514+H514+J514</f>
        <v>286</v>
      </c>
      <c r="M514" s="8" t="s">
        <v>52</v>
      </c>
      <c r="N514" s="2" t="s">
        <v>95</v>
      </c>
      <c r="O514" s="2" t="s">
        <v>95</v>
      </c>
      <c r="P514" s="2" t="s">
        <v>52</v>
      </c>
      <c r="Q514" s="2" t="s">
        <v>52</v>
      </c>
      <c r="R514" s="2" t="s">
        <v>52</v>
      </c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52</v>
      </c>
      <c r="AW514" s="2" t="s">
        <v>52</v>
      </c>
      <c r="AX514" s="2" t="s">
        <v>52</v>
      </c>
      <c r="AY514" s="2" t="s">
        <v>52</v>
      </c>
    </row>
    <row r="515" spans="1:51" ht="30" customHeight="1" x14ac:dyDescent="0.3">
      <c r="A515" s="9"/>
      <c r="B515" s="9"/>
      <c r="C515" s="9"/>
      <c r="D515" s="9"/>
      <c r="E515" s="13"/>
      <c r="F515" s="14"/>
      <c r="G515" s="13"/>
      <c r="H515" s="14"/>
      <c r="I515" s="13"/>
      <c r="J515" s="14"/>
      <c r="K515" s="13"/>
      <c r="L515" s="14"/>
      <c r="M515" s="9"/>
    </row>
    <row r="516" spans="1:51" ht="30" customHeight="1" x14ac:dyDescent="0.3">
      <c r="A516" s="26" t="s">
        <v>1104</v>
      </c>
      <c r="B516" s="26"/>
      <c r="C516" s="26"/>
      <c r="D516" s="26"/>
      <c r="E516" s="27"/>
      <c r="F516" s="28"/>
      <c r="G516" s="27"/>
      <c r="H516" s="28"/>
      <c r="I516" s="27"/>
      <c r="J516" s="28"/>
      <c r="K516" s="27"/>
      <c r="L516" s="28"/>
      <c r="M516" s="26"/>
      <c r="N516" s="1" t="s">
        <v>769</v>
      </c>
    </row>
    <row r="517" spans="1:51" ht="30" customHeight="1" x14ac:dyDescent="0.3">
      <c r="A517" s="8" t="s">
        <v>850</v>
      </c>
      <c r="B517" s="8" t="s">
        <v>473</v>
      </c>
      <c r="C517" s="8" t="s">
        <v>474</v>
      </c>
      <c r="D517" s="9">
        <v>6.0200000000000002E-3</v>
      </c>
      <c r="E517" s="13">
        <f>단가대비표!O86</f>
        <v>0</v>
      </c>
      <c r="F517" s="14">
        <f>TRUNC(E517*D517,1)</f>
        <v>0</v>
      </c>
      <c r="G517" s="13">
        <f>단가대비표!P86</f>
        <v>157183</v>
      </c>
      <c r="H517" s="14">
        <f>TRUNC(G517*D517,1)</f>
        <v>946.2</v>
      </c>
      <c r="I517" s="13">
        <f>단가대비표!V86</f>
        <v>0</v>
      </c>
      <c r="J517" s="14">
        <f>TRUNC(I517*D517,1)</f>
        <v>0</v>
      </c>
      <c r="K517" s="13">
        <f t="shared" ref="K517:L521" si="92">TRUNC(E517+G517+I517,1)</f>
        <v>157183</v>
      </c>
      <c r="L517" s="14">
        <f t="shared" si="92"/>
        <v>946.2</v>
      </c>
      <c r="M517" s="8" t="s">
        <v>52</v>
      </c>
      <c r="N517" s="2" t="s">
        <v>769</v>
      </c>
      <c r="O517" s="2" t="s">
        <v>851</v>
      </c>
      <c r="P517" s="2" t="s">
        <v>65</v>
      </c>
      <c r="Q517" s="2" t="s">
        <v>65</v>
      </c>
      <c r="R517" s="2" t="s">
        <v>64</v>
      </c>
      <c r="S517" s="3"/>
      <c r="T517" s="3"/>
      <c r="U517" s="3"/>
      <c r="V517" s="3">
        <v>1</v>
      </c>
      <c r="W517" s="3">
        <v>2</v>
      </c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2" t="s">
        <v>52</v>
      </c>
      <c r="AW517" s="2" t="s">
        <v>1106</v>
      </c>
      <c r="AX517" s="2" t="s">
        <v>52</v>
      </c>
      <c r="AY517" s="2" t="s">
        <v>52</v>
      </c>
    </row>
    <row r="518" spans="1:51" ht="30" customHeight="1" x14ac:dyDescent="0.3">
      <c r="A518" s="8" t="s">
        <v>503</v>
      </c>
      <c r="B518" s="8" t="s">
        <v>473</v>
      </c>
      <c r="C518" s="8" t="s">
        <v>474</v>
      </c>
      <c r="D518" s="9">
        <v>6.6899999999999998E-3</v>
      </c>
      <c r="E518" s="13">
        <f>단가대비표!O80</f>
        <v>0</v>
      </c>
      <c r="F518" s="14">
        <f>TRUNC(E518*D518,1)</f>
        <v>0</v>
      </c>
      <c r="G518" s="13">
        <f>단가대비표!P80</f>
        <v>123074</v>
      </c>
      <c r="H518" s="14">
        <f>TRUNC(G518*D518,1)</f>
        <v>823.3</v>
      </c>
      <c r="I518" s="13">
        <f>단가대비표!V80</f>
        <v>0</v>
      </c>
      <c r="J518" s="14">
        <f>TRUNC(I518*D518,1)</f>
        <v>0</v>
      </c>
      <c r="K518" s="13">
        <f t="shared" si="92"/>
        <v>123074</v>
      </c>
      <c r="L518" s="14">
        <f t="shared" si="92"/>
        <v>823.3</v>
      </c>
      <c r="M518" s="8" t="s">
        <v>52</v>
      </c>
      <c r="N518" s="2" t="s">
        <v>769</v>
      </c>
      <c r="O518" s="2" t="s">
        <v>504</v>
      </c>
      <c r="P518" s="2" t="s">
        <v>65</v>
      </c>
      <c r="Q518" s="2" t="s">
        <v>65</v>
      </c>
      <c r="R518" s="2" t="s">
        <v>64</v>
      </c>
      <c r="S518" s="3"/>
      <c r="T518" s="3"/>
      <c r="U518" s="3"/>
      <c r="V518" s="3">
        <v>1</v>
      </c>
      <c r="W518" s="3">
        <v>2</v>
      </c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52</v>
      </c>
      <c r="AW518" s="2" t="s">
        <v>1107</v>
      </c>
      <c r="AX518" s="2" t="s">
        <v>52</v>
      </c>
      <c r="AY518" s="2" t="s">
        <v>52</v>
      </c>
    </row>
    <row r="519" spans="1:51" ht="30" customHeight="1" x14ac:dyDescent="0.3">
      <c r="A519" s="8" t="s">
        <v>472</v>
      </c>
      <c r="B519" s="8" t="s">
        <v>473</v>
      </c>
      <c r="C519" s="8" t="s">
        <v>474</v>
      </c>
      <c r="D519" s="9">
        <v>1.9499999999999999E-3</v>
      </c>
      <c r="E519" s="13">
        <f>단가대비표!O79</f>
        <v>0</v>
      </c>
      <c r="F519" s="14">
        <f>TRUNC(E519*D519,1)</f>
        <v>0</v>
      </c>
      <c r="G519" s="13">
        <f>단가대비표!P79</f>
        <v>102628</v>
      </c>
      <c r="H519" s="14">
        <f>TRUNC(G519*D519,1)</f>
        <v>200.1</v>
      </c>
      <c r="I519" s="13">
        <f>단가대비표!V79</f>
        <v>0</v>
      </c>
      <c r="J519" s="14">
        <f>TRUNC(I519*D519,1)</f>
        <v>0</v>
      </c>
      <c r="K519" s="13">
        <f t="shared" si="92"/>
        <v>102628</v>
      </c>
      <c r="L519" s="14">
        <f t="shared" si="92"/>
        <v>200.1</v>
      </c>
      <c r="M519" s="8" t="s">
        <v>52</v>
      </c>
      <c r="N519" s="2" t="s">
        <v>769</v>
      </c>
      <c r="O519" s="2" t="s">
        <v>475</v>
      </c>
      <c r="P519" s="2" t="s">
        <v>65</v>
      </c>
      <c r="Q519" s="2" t="s">
        <v>65</v>
      </c>
      <c r="R519" s="2" t="s">
        <v>64</v>
      </c>
      <c r="S519" s="3"/>
      <c r="T519" s="3"/>
      <c r="U519" s="3"/>
      <c r="V519" s="3">
        <v>1</v>
      </c>
      <c r="W519" s="3">
        <v>2</v>
      </c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52</v>
      </c>
      <c r="AW519" s="2" t="s">
        <v>1108</v>
      </c>
      <c r="AX519" s="2" t="s">
        <v>52</v>
      </c>
      <c r="AY519" s="2" t="s">
        <v>52</v>
      </c>
    </row>
    <row r="520" spans="1:51" ht="30" customHeight="1" x14ac:dyDescent="0.3">
      <c r="A520" s="8" t="s">
        <v>512</v>
      </c>
      <c r="B520" s="8" t="s">
        <v>513</v>
      </c>
      <c r="C520" s="8" t="s">
        <v>352</v>
      </c>
      <c r="D520" s="9">
        <v>1</v>
      </c>
      <c r="E520" s="13">
        <v>0</v>
      </c>
      <c r="F520" s="14">
        <f>TRUNC(E520*D520,1)</f>
        <v>0</v>
      </c>
      <c r="G520" s="13">
        <v>0</v>
      </c>
      <c r="H520" s="14">
        <f>TRUNC(G520*D520,1)</f>
        <v>0</v>
      </c>
      <c r="I520" s="13">
        <f>TRUNC(SUMIF(V517:V521, RIGHTB(O520, 1), H517:H521)*U520, 2)</f>
        <v>39.39</v>
      </c>
      <c r="J520" s="14">
        <f>TRUNC(I520*D520,1)</f>
        <v>39.299999999999997</v>
      </c>
      <c r="K520" s="13">
        <f t="shared" si="92"/>
        <v>39.299999999999997</v>
      </c>
      <c r="L520" s="14">
        <f t="shared" si="92"/>
        <v>39.299999999999997</v>
      </c>
      <c r="M520" s="8" t="s">
        <v>52</v>
      </c>
      <c r="N520" s="2" t="s">
        <v>769</v>
      </c>
      <c r="O520" s="2" t="s">
        <v>376</v>
      </c>
      <c r="P520" s="2" t="s">
        <v>65</v>
      </c>
      <c r="Q520" s="2" t="s">
        <v>65</v>
      </c>
      <c r="R520" s="2" t="s">
        <v>65</v>
      </c>
      <c r="S520" s="3">
        <v>1</v>
      </c>
      <c r="T520" s="3">
        <v>2</v>
      </c>
      <c r="U520" s="3">
        <v>0.02</v>
      </c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2" t="s">
        <v>52</v>
      </c>
      <c r="AW520" s="2" t="s">
        <v>1109</v>
      </c>
      <c r="AX520" s="2" t="s">
        <v>52</v>
      </c>
      <c r="AY520" s="2" t="s">
        <v>52</v>
      </c>
    </row>
    <row r="521" spans="1:51" ht="30" customHeight="1" x14ac:dyDescent="0.3">
      <c r="A521" s="8" t="s">
        <v>535</v>
      </c>
      <c r="B521" s="8" t="s">
        <v>513</v>
      </c>
      <c r="C521" s="8" t="s">
        <v>352</v>
      </c>
      <c r="D521" s="9">
        <v>1</v>
      </c>
      <c r="E521" s="13">
        <f>TRUNC(SUMIF(W517:W521, RIGHTB(O521, 1), H517:H521)*U521, 2)</f>
        <v>39.39</v>
      </c>
      <c r="F521" s="14">
        <f>TRUNC(E521*D521,1)</f>
        <v>39.299999999999997</v>
      </c>
      <c r="G521" s="13">
        <v>0</v>
      </c>
      <c r="H521" s="14">
        <f>TRUNC(G521*D521,1)</f>
        <v>0</v>
      </c>
      <c r="I521" s="13">
        <v>0</v>
      </c>
      <c r="J521" s="14">
        <f>TRUNC(I521*D521,1)</f>
        <v>0</v>
      </c>
      <c r="K521" s="13">
        <f t="shared" si="92"/>
        <v>39.299999999999997</v>
      </c>
      <c r="L521" s="14">
        <f t="shared" si="92"/>
        <v>39.299999999999997</v>
      </c>
      <c r="M521" s="8" t="s">
        <v>52</v>
      </c>
      <c r="N521" s="2" t="s">
        <v>769</v>
      </c>
      <c r="O521" s="2" t="s">
        <v>1110</v>
      </c>
      <c r="P521" s="2" t="s">
        <v>65</v>
      </c>
      <c r="Q521" s="2" t="s">
        <v>65</v>
      </c>
      <c r="R521" s="2" t="s">
        <v>65</v>
      </c>
      <c r="S521" s="3">
        <v>1</v>
      </c>
      <c r="T521" s="3">
        <v>0</v>
      </c>
      <c r="U521" s="3">
        <v>0.02</v>
      </c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2" t="s">
        <v>52</v>
      </c>
      <c r="AW521" s="2" t="s">
        <v>1111</v>
      </c>
      <c r="AX521" s="2" t="s">
        <v>52</v>
      </c>
      <c r="AY521" s="2" t="s">
        <v>52</v>
      </c>
    </row>
    <row r="522" spans="1:51" ht="30" customHeight="1" x14ac:dyDescent="0.3">
      <c r="A522" s="8" t="s">
        <v>426</v>
      </c>
      <c r="B522" s="8" t="s">
        <v>52</v>
      </c>
      <c r="C522" s="8" t="s">
        <v>52</v>
      </c>
      <c r="D522" s="9"/>
      <c r="E522" s="13"/>
      <c r="F522" s="14">
        <f>TRUNC(SUMIF(N517:N521, N516, F517:F521),0)</f>
        <v>39</v>
      </c>
      <c r="G522" s="13"/>
      <c r="H522" s="14">
        <f>TRUNC(SUMIF(N517:N521, N516, H517:H521),0)</f>
        <v>1969</v>
      </c>
      <c r="I522" s="13"/>
      <c r="J522" s="14">
        <f>TRUNC(SUMIF(N517:N521, N516, J517:J521),0)</f>
        <v>39</v>
      </c>
      <c r="K522" s="13"/>
      <c r="L522" s="14">
        <f>F522+H522+J522</f>
        <v>2047</v>
      </c>
      <c r="M522" s="8" t="s">
        <v>52</v>
      </c>
      <c r="N522" s="2" t="s">
        <v>95</v>
      </c>
      <c r="O522" s="2" t="s">
        <v>95</v>
      </c>
      <c r="P522" s="2" t="s">
        <v>52</v>
      </c>
      <c r="Q522" s="2" t="s">
        <v>52</v>
      </c>
      <c r="R522" s="2" t="s">
        <v>52</v>
      </c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2" t="s">
        <v>52</v>
      </c>
      <c r="AW522" s="2" t="s">
        <v>52</v>
      </c>
      <c r="AX522" s="2" t="s">
        <v>52</v>
      </c>
      <c r="AY522" s="2" t="s">
        <v>52</v>
      </c>
    </row>
    <row r="523" spans="1:51" ht="30" customHeight="1" x14ac:dyDescent="0.3">
      <c r="A523" s="9"/>
      <c r="B523" s="9"/>
      <c r="C523" s="9"/>
      <c r="D523" s="9"/>
      <c r="E523" s="13"/>
      <c r="F523" s="14"/>
      <c r="G523" s="13"/>
      <c r="H523" s="14"/>
      <c r="I523" s="13"/>
      <c r="J523" s="14"/>
      <c r="K523" s="13"/>
      <c r="L523" s="14"/>
      <c r="M523" s="9"/>
    </row>
    <row r="524" spans="1:51" ht="30" customHeight="1" x14ac:dyDescent="0.3">
      <c r="A524" s="26" t="s">
        <v>1112</v>
      </c>
      <c r="B524" s="26"/>
      <c r="C524" s="26"/>
      <c r="D524" s="26"/>
      <c r="E524" s="27"/>
      <c r="F524" s="28"/>
      <c r="G524" s="27"/>
      <c r="H524" s="28"/>
      <c r="I524" s="27"/>
      <c r="J524" s="28"/>
      <c r="K524" s="27"/>
      <c r="L524" s="28"/>
      <c r="M524" s="26"/>
      <c r="N524" s="1" t="s">
        <v>776</v>
      </c>
    </row>
    <row r="525" spans="1:51" ht="30" customHeight="1" x14ac:dyDescent="0.3">
      <c r="A525" s="8" t="s">
        <v>773</v>
      </c>
      <c r="B525" s="8" t="s">
        <v>1113</v>
      </c>
      <c r="C525" s="8" t="s">
        <v>105</v>
      </c>
      <c r="D525" s="9">
        <v>1</v>
      </c>
      <c r="E525" s="13">
        <f>일위대가목록!E85</f>
        <v>0</v>
      </c>
      <c r="F525" s="14">
        <f>TRUNC(E525*D525,1)</f>
        <v>0</v>
      </c>
      <c r="G525" s="13">
        <f>일위대가목록!F85</f>
        <v>448430</v>
      </c>
      <c r="H525" s="14">
        <f>TRUNC(G525*D525,1)</f>
        <v>448430</v>
      </c>
      <c r="I525" s="13">
        <f>일위대가목록!G85</f>
        <v>0</v>
      </c>
      <c r="J525" s="14">
        <f>TRUNC(I525*D525,1)</f>
        <v>0</v>
      </c>
      <c r="K525" s="13">
        <f t="shared" ref="K525:L527" si="93">TRUNC(E525+G525+I525,1)</f>
        <v>448430</v>
      </c>
      <c r="L525" s="14">
        <f t="shared" si="93"/>
        <v>448430</v>
      </c>
      <c r="M525" s="8" t="s">
        <v>1114</v>
      </c>
      <c r="N525" s="2" t="s">
        <v>776</v>
      </c>
      <c r="O525" s="2" t="s">
        <v>1115</v>
      </c>
      <c r="P525" s="2" t="s">
        <v>64</v>
      </c>
      <c r="Q525" s="2" t="s">
        <v>65</v>
      </c>
      <c r="R525" s="2" t="s">
        <v>65</v>
      </c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52</v>
      </c>
      <c r="AW525" s="2" t="s">
        <v>1116</v>
      </c>
      <c r="AX525" s="2" t="s">
        <v>52</v>
      </c>
      <c r="AY525" s="2" t="s">
        <v>52</v>
      </c>
    </row>
    <row r="526" spans="1:51" ht="30" customHeight="1" x14ac:dyDescent="0.3">
      <c r="A526" s="8" t="s">
        <v>773</v>
      </c>
      <c r="B526" s="8" t="s">
        <v>778</v>
      </c>
      <c r="C526" s="8" t="s">
        <v>105</v>
      </c>
      <c r="D526" s="9">
        <v>1</v>
      </c>
      <c r="E526" s="13">
        <f>일위대가목록!E84</f>
        <v>0</v>
      </c>
      <c r="F526" s="14">
        <f>TRUNC(E526*D526,1)</f>
        <v>0</v>
      </c>
      <c r="G526" s="13">
        <f>일위대가목록!F84</f>
        <v>20525</v>
      </c>
      <c r="H526" s="14">
        <f>TRUNC(G526*D526,1)</f>
        <v>20525</v>
      </c>
      <c r="I526" s="13">
        <f>일위대가목록!G84</f>
        <v>0</v>
      </c>
      <c r="J526" s="14">
        <f>TRUNC(I526*D526,1)</f>
        <v>0</v>
      </c>
      <c r="K526" s="13">
        <f t="shared" si="93"/>
        <v>20525</v>
      </c>
      <c r="L526" s="14">
        <f t="shared" si="93"/>
        <v>20525</v>
      </c>
      <c r="M526" s="8" t="s">
        <v>779</v>
      </c>
      <c r="N526" s="2" t="s">
        <v>776</v>
      </c>
      <c r="O526" s="2" t="s">
        <v>780</v>
      </c>
      <c r="P526" s="2" t="s">
        <v>64</v>
      </c>
      <c r="Q526" s="2" t="s">
        <v>65</v>
      </c>
      <c r="R526" s="2" t="s">
        <v>65</v>
      </c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2" t="s">
        <v>52</v>
      </c>
      <c r="AW526" s="2" t="s">
        <v>1117</v>
      </c>
      <c r="AX526" s="2" t="s">
        <v>52</v>
      </c>
      <c r="AY526" s="2" t="s">
        <v>52</v>
      </c>
    </row>
    <row r="527" spans="1:51" ht="30" customHeight="1" x14ac:dyDescent="0.3">
      <c r="A527" s="8" t="s">
        <v>1118</v>
      </c>
      <c r="B527" s="8" t="s">
        <v>1119</v>
      </c>
      <c r="C527" s="8" t="s">
        <v>143</v>
      </c>
      <c r="D527" s="9">
        <v>2</v>
      </c>
      <c r="E527" s="13">
        <f>단가대비표!O14</f>
        <v>930</v>
      </c>
      <c r="F527" s="14">
        <f>TRUNC(E527*D527,1)</f>
        <v>1860</v>
      </c>
      <c r="G527" s="13">
        <f>단가대비표!P14</f>
        <v>0</v>
      </c>
      <c r="H527" s="14">
        <f>TRUNC(G527*D527,1)</f>
        <v>0</v>
      </c>
      <c r="I527" s="13">
        <f>단가대비표!V14</f>
        <v>0</v>
      </c>
      <c r="J527" s="14">
        <f>TRUNC(I527*D527,1)</f>
        <v>0</v>
      </c>
      <c r="K527" s="13">
        <f t="shared" si="93"/>
        <v>930</v>
      </c>
      <c r="L527" s="14">
        <f t="shared" si="93"/>
        <v>1860</v>
      </c>
      <c r="M527" s="8" t="s">
        <v>52</v>
      </c>
      <c r="N527" s="2" t="s">
        <v>776</v>
      </c>
      <c r="O527" s="2" t="s">
        <v>1120</v>
      </c>
      <c r="P527" s="2" t="s">
        <v>65</v>
      </c>
      <c r="Q527" s="2" t="s">
        <v>65</v>
      </c>
      <c r="R527" s="2" t="s">
        <v>64</v>
      </c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2" t="s">
        <v>52</v>
      </c>
      <c r="AW527" s="2" t="s">
        <v>1121</v>
      </c>
      <c r="AX527" s="2" t="s">
        <v>52</v>
      </c>
      <c r="AY527" s="2" t="s">
        <v>52</v>
      </c>
    </row>
    <row r="528" spans="1:51" ht="30" customHeight="1" x14ac:dyDescent="0.3">
      <c r="A528" s="8" t="s">
        <v>426</v>
      </c>
      <c r="B528" s="8" t="s">
        <v>52</v>
      </c>
      <c r="C528" s="8" t="s">
        <v>52</v>
      </c>
      <c r="D528" s="9"/>
      <c r="E528" s="13"/>
      <c r="F528" s="14">
        <f>TRUNC(SUMIF(N525:N527, N524, F525:F527),0)</f>
        <v>1860</v>
      </c>
      <c r="G528" s="13"/>
      <c r="H528" s="14">
        <f>TRUNC(SUMIF(N525:N527, N524, H525:H527),0)</f>
        <v>468955</v>
      </c>
      <c r="I528" s="13"/>
      <c r="J528" s="14">
        <f>TRUNC(SUMIF(N525:N527, N524, J525:J527),0)</f>
        <v>0</v>
      </c>
      <c r="K528" s="13"/>
      <c r="L528" s="14">
        <f>F528+H528+J528</f>
        <v>470815</v>
      </c>
      <c r="M528" s="8" t="s">
        <v>52</v>
      </c>
      <c r="N528" s="2" t="s">
        <v>95</v>
      </c>
      <c r="O528" s="2" t="s">
        <v>95</v>
      </c>
      <c r="P528" s="2" t="s">
        <v>52</v>
      </c>
      <c r="Q528" s="2" t="s">
        <v>52</v>
      </c>
      <c r="R528" s="2" t="s">
        <v>52</v>
      </c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2" t="s">
        <v>52</v>
      </c>
      <c r="AW528" s="2" t="s">
        <v>52</v>
      </c>
      <c r="AX528" s="2" t="s">
        <v>52</v>
      </c>
      <c r="AY528" s="2" t="s">
        <v>52</v>
      </c>
    </row>
    <row r="529" spans="1:51" ht="30" customHeight="1" x14ac:dyDescent="0.3">
      <c r="A529" s="9"/>
      <c r="B529" s="9"/>
      <c r="C529" s="9"/>
      <c r="D529" s="9"/>
      <c r="E529" s="13"/>
      <c r="F529" s="14"/>
      <c r="G529" s="13"/>
      <c r="H529" s="14"/>
      <c r="I529" s="13"/>
      <c r="J529" s="14"/>
      <c r="K529" s="13"/>
      <c r="L529" s="14"/>
      <c r="M529" s="9"/>
    </row>
    <row r="530" spans="1:51" ht="30" customHeight="1" x14ac:dyDescent="0.3">
      <c r="A530" s="26" t="s">
        <v>1122</v>
      </c>
      <c r="B530" s="26"/>
      <c r="C530" s="26"/>
      <c r="D530" s="26"/>
      <c r="E530" s="27"/>
      <c r="F530" s="28"/>
      <c r="G530" s="27"/>
      <c r="H530" s="28"/>
      <c r="I530" s="27"/>
      <c r="J530" s="28"/>
      <c r="K530" s="27"/>
      <c r="L530" s="28"/>
      <c r="M530" s="26"/>
      <c r="N530" s="1" t="s">
        <v>780</v>
      </c>
    </row>
    <row r="531" spans="1:51" ht="30" customHeight="1" x14ac:dyDescent="0.3">
      <c r="A531" s="8" t="s">
        <v>472</v>
      </c>
      <c r="B531" s="8" t="s">
        <v>473</v>
      </c>
      <c r="C531" s="8" t="s">
        <v>474</v>
      </c>
      <c r="D531" s="9">
        <v>0.2</v>
      </c>
      <c r="E531" s="13">
        <f>단가대비표!O79</f>
        <v>0</v>
      </c>
      <c r="F531" s="14">
        <f>TRUNC(E531*D531,1)</f>
        <v>0</v>
      </c>
      <c r="G531" s="13">
        <f>단가대비표!P79</f>
        <v>102628</v>
      </c>
      <c r="H531" s="14">
        <f>TRUNC(G531*D531,1)</f>
        <v>20525.599999999999</v>
      </c>
      <c r="I531" s="13">
        <f>단가대비표!V79</f>
        <v>0</v>
      </c>
      <c r="J531" s="14">
        <f>TRUNC(I531*D531,1)</f>
        <v>0</v>
      </c>
      <c r="K531" s="13">
        <f>TRUNC(E531+G531+I531,1)</f>
        <v>102628</v>
      </c>
      <c r="L531" s="14">
        <f>TRUNC(F531+H531+J531,1)</f>
        <v>20525.599999999999</v>
      </c>
      <c r="M531" s="8" t="s">
        <v>52</v>
      </c>
      <c r="N531" s="2" t="s">
        <v>780</v>
      </c>
      <c r="O531" s="2" t="s">
        <v>475</v>
      </c>
      <c r="P531" s="2" t="s">
        <v>65</v>
      </c>
      <c r="Q531" s="2" t="s">
        <v>65</v>
      </c>
      <c r="R531" s="2" t="s">
        <v>64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52</v>
      </c>
      <c r="AW531" s="2" t="s">
        <v>1123</v>
      </c>
      <c r="AX531" s="2" t="s">
        <v>52</v>
      </c>
      <c r="AY531" s="2" t="s">
        <v>52</v>
      </c>
    </row>
    <row r="532" spans="1:51" ht="30" customHeight="1" x14ac:dyDescent="0.3">
      <c r="A532" s="8" t="s">
        <v>426</v>
      </c>
      <c r="B532" s="8" t="s">
        <v>52</v>
      </c>
      <c r="C532" s="8" t="s">
        <v>52</v>
      </c>
      <c r="D532" s="9"/>
      <c r="E532" s="13"/>
      <c r="F532" s="14">
        <f>TRUNC(SUMIF(N531:N531, N530, F531:F531),0)</f>
        <v>0</v>
      </c>
      <c r="G532" s="13"/>
      <c r="H532" s="14">
        <f>TRUNC(SUMIF(N531:N531, N530, H531:H531),0)</f>
        <v>20525</v>
      </c>
      <c r="I532" s="13"/>
      <c r="J532" s="14">
        <f>TRUNC(SUMIF(N531:N531, N530, J531:J531),0)</f>
        <v>0</v>
      </c>
      <c r="K532" s="13"/>
      <c r="L532" s="14">
        <f>F532+H532+J532</f>
        <v>20525</v>
      </c>
      <c r="M532" s="8" t="s">
        <v>52</v>
      </c>
      <c r="N532" s="2" t="s">
        <v>95</v>
      </c>
      <c r="O532" s="2" t="s">
        <v>95</v>
      </c>
      <c r="P532" s="2" t="s">
        <v>52</v>
      </c>
      <c r="Q532" s="2" t="s">
        <v>52</v>
      </c>
      <c r="R532" s="2" t="s">
        <v>52</v>
      </c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2" t="s">
        <v>52</v>
      </c>
      <c r="AW532" s="2" t="s">
        <v>52</v>
      </c>
      <c r="AX532" s="2" t="s">
        <v>52</v>
      </c>
      <c r="AY532" s="2" t="s">
        <v>52</v>
      </c>
    </row>
    <row r="533" spans="1:51" ht="30" customHeight="1" x14ac:dyDescent="0.3">
      <c r="A533" s="9"/>
      <c r="B533" s="9"/>
      <c r="C533" s="9"/>
      <c r="D533" s="9"/>
      <c r="E533" s="13"/>
      <c r="F533" s="14"/>
      <c r="G533" s="13"/>
      <c r="H533" s="14"/>
      <c r="I533" s="13"/>
      <c r="J533" s="14"/>
      <c r="K533" s="13"/>
      <c r="L533" s="14"/>
      <c r="M533" s="9"/>
    </row>
    <row r="534" spans="1:51" ht="30" customHeight="1" x14ac:dyDescent="0.3">
      <c r="A534" s="26" t="s">
        <v>1124</v>
      </c>
      <c r="B534" s="26"/>
      <c r="C534" s="26"/>
      <c r="D534" s="26"/>
      <c r="E534" s="27"/>
      <c r="F534" s="28"/>
      <c r="G534" s="27"/>
      <c r="H534" s="28"/>
      <c r="I534" s="27"/>
      <c r="J534" s="28"/>
      <c r="K534" s="27"/>
      <c r="L534" s="28"/>
      <c r="M534" s="26"/>
      <c r="N534" s="1" t="s">
        <v>1115</v>
      </c>
    </row>
    <row r="535" spans="1:51" ht="30" customHeight="1" x14ac:dyDescent="0.3">
      <c r="A535" s="8" t="s">
        <v>850</v>
      </c>
      <c r="B535" s="8" t="s">
        <v>473</v>
      </c>
      <c r="C535" s="8" t="s">
        <v>474</v>
      </c>
      <c r="D535" s="9">
        <v>2.2000000000000002</v>
      </c>
      <c r="E535" s="13">
        <f>단가대비표!O86</f>
        <v>0</v>
      </c>
      <c r="F535" s="14">
        <f>TRUNC(E535*D535,1)</f>
        <v>0</v>
      </c>
      <c r="G535" s="13">
        <f>단가대비표!P86</f>
        <v>157183</v>
      </c>
      <c r="H535" s="14">
        <f>TRUNC(G535*D535,1)</f>
        <v>345802.6</v>
      </c>
      <c r="I535" s="13">
        <f>단가대비표!V86</f>
        <v>0</v>
      </c>
      <c r="J535" s="14">
        <f>TRUNC(I535*D535,1)</f>
        <v>0</v>
      </c>
      <c r="K535" s="13">
        <f>TRUNC(E535+G535+I535,1)</f>
        <v>157183</v>
      </c>
      <c r="L535" s="14">
        <f>TRUNC(F535+H535+J535,1)</f>
        <v>345802.6</v>
      </c>
      <c r="M535" s="8" t="s">
        <v>52</v>
      </c>
      <c r="N535" s="2" t="s">
        <v>1115</v>
      </c>
      <c r="O535" s="2" t="s">
        <v>851</v>
      </c>
      <c r="P535" s="2" t="s">
        <v>65</v>
      </c>
      <c r="Q535" s="2" t="s">
        <v>65</v>
      </c>
      <c r="R535" s="2" t="s">
        <v>64</v>
      </c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52</v>
      </c>
      <c r="AW535" s="2" t="s">
        <v>1125</v>
      </c>
      <c r="AX535" s="2" t="s">
        <v>52</v>
      </c>
      <c r="AY535" s="2" t="s">
        <v>52</v>
      </c>
    </row>
    <row r="536" spans="1:51" ht="30" customHeight="1" x14ac:dyDescent="0.3">
      <c r="A536" s="8" t="s">
        <v>472</v>
      </c>
      <c r="B536" s="8" t="s">
        <v>473</v>
      </c>
      <c r="C536" s="8" t="s">
        <v>474</v>
      </c>
      <c r="D536" s="9">
        <v>1</v>
      </c>
      <c r="E536" s="13">
        <f>단가대비표!O79</f>
        <v>0</v>
      </c>
      <c r="F536" s="14">
        <f>TRUNC(E536*D536,1)</f>
        <v>0</v>
      </c>
      <c r="G536" s="13">
        <f>단가대비표!P79</f>
        <v>102628</v>
      </c>
      <c r="H536" s="14">
        <f>TRUNC(G536*D536,1)</f>
        <v>102628</v>
      </c>
      <c r="I536" s="13">
        <f>단가대비표!V79</f>
        <v>0</v>
      </c>
      <c r="J536" s="14">
        <f>TRUNC(I536*D536,1)</f>
        <v>0</v>
      </c>
      <c r="K536" s="13">
        <f>TRUNC(E536+G536+I536,1)</f>
        <v>102628</v>
      </c>
      <c r="L536" s="14">
        <f>TRUNC(F536+H536+J536,1)</f>
        <v>102628</v>
      </c>
      <c r="M536" s="8" t="s">
        <v>52</v>
      </c>
      <c r="N536" s="2" t="s">
        <v>1115</v>
      </c>
      <c r="O536" s="2" t="s">
        <v>475</v>
      </c>
      <c r="P536" s="2" t="s">
        <v>65</v>
      </c>
      <c r="Q536" s="2" t="s">
        <v>65</v>
      </c>
      <c r="R536" s="2" t="s">
        <v>64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52</v>
      </c>
      <c r="AW536" s="2" t="s">
        <v>1126</v>
      </c>
      <c r="AX536" s="2" t="s">
        <v>52</v>
      </c>
      <c r="AY536" s="2" t="s">
        <v>52</v>
      </c>
    </row>
    <row r="537" spans="1:51" ht="30" customHeight="1" x14ac:dyDescent="0.3">
      <c r="A537" s="8" t="s">
        <v>426</v>
      </c>
      <c r="B537" s="8" t="s">
        <v>52</v>
      </c>
      <c r="C537" s="8" t="s">
        <v>52</v>
      </c>
      <c r="D537" s="9"/>
      <c r="E537" s="13"/>
      <c r="F537" s="14">
        <f>TRUNC(SUMIF(N535:N536, N534, F535:F536),0)</f>
        <v>0</v>
      </c>
      <c r="G537" s="13"/>
      <c r="H537" s="14">
        <f>TRUNC(SUMIF(N535:N536, N534, H535:H536),0)</f>
        <v>448430</v>
      </c>
      <c r="I537" s="13"/>
      <c r="J537" s="14">
        <f>TRUNC(SUMIF(N535:N536, N534, J535:J536),0)</f>
        <v>0</v>
      </c>
      <c r="K537" s="13"/>
      <c r="L537" s="14">
        <f>F537+H537+J537</f>
        <v>448430</v>
      </c>
      <c r="M537" s="8" t="s">
        <v>52</v>
      </c>
      <c r="N537" s="2" t="s">
        <v>95</v>
      </c>
      <c r="O537" s="2" t="s">
        <v>95</v>
      </c>
      <c r="P537" s="2" t="s">
        <v>52</v>
      </c>
      <c r="Q537" s="2" t="s">
        <v>52</v>
      </c>
      <c r="R537" s="2" t="s">
        <v>52</v>
      </c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2" t="s">
        <v>52</v>
      </c>
      <c r="AW537" s="2" t="s">
        <v>52</v>
      </c>
      <c r="AX537" s="2" t="s">
        <v>52</v>
      </c>
      <c r="AY537" s="2" t="s">
        <v>52</v>
      </c>
    </row>
  </sheetData>
  <mergeCells count="128">
    <mergeCell ref="A516:M516"/>
    <mergeCell ref="A524:M524"/>
    <mergeCell ref="A530:M530"/>
    <mergeCell ref="A534:M534"/>
    <mergeCell ref="A483:M483"/>
    <mergeCell ref="A487:M487"/>
    <mergeCell ref="A491:M491"/>
    <mergeCell ref="A498:M498"/>
    <mergeCell ref="A505:M505"/>
    <mergeCell ref="A512:M512"/>
    <mergeCell ref="A431:M431"/>
    <mergeCell ref="A444:M444"/>
    <mergeCell ref="A457:M457"/>
    <mergeCell ref="A463:M463"/>
    <mergeCell ref="A468:M468"/>
    <mergeCell ref="A474:M474"/>
    <mergeCell ref="A393:M393"/>
    <mergeCell ref="A406:M406"/>
    <mergeCell ref="A410:M410"/>
    <mergeCell ref="A415:M415"/>
    <mergeCell ref="A420:M420"/>
    <mergeCell ref="A426:M426"/>
    <mergeCell ref="A340:M340"/>
    <mergeCell ref="A353:M353"/>
    <mergeCell ref="A357:M357"/>
    <mergeCell ref="A362:M362"/>
    <mergeCell ref="A375:M375"/>
    <mergeCell ref="A380:M380"/>
    <mergeCell ref="A306:M306"/>
    <mergeCell ref="A312:M312"/>
    <mergeCell ref="A319:M319"/>
    <mergeCell ref="A324:M324"/>
    <mergeCell ref="A328:M328"/>
    <mergeCell ref="A332:M332"/>
    <mergeCell ref="A261:M261"/>
    <mergeCell ref="A272:M272"/>
    <mergeCell ref="A283:M283"/>
    <mergeCell ref="A289:M289"/>
    <mergeCell ref="A295:M295"/>
    <mergeCell ref="A300:M300"/>
    <mergeCell ref="A229:M229"/>
    <mergeCell ref="A233:M233"/>
    <mergeCell ref="A238:M238"/>
    <mergeCell ref="A243:M243"/>
    <mergeCell ref="A249:M249"/>
    <mergeCell ref="A255:M255"/>
    <mergeCell ref="A198:M198"/>
    <mergeCell ref="A202:M202"/>
    <mergeCell ref="A207:M207"/>
    <mergeCell ref="A212:M212"/>
    <mergeCell ref="A219:M219"/>
    <mergeCell ref="A224:M224"/>
    <mergeCell ref="A162:M162"/>
    <mergeCell ref="A170:M170"/>
    <mergeCell ref="A177:M177"/>
    <mergeCell ref="A182:M182"/>
    <mergeCell ref="A187:M187"/>
    <mergeCell ref="A192:M192"/>
    <mergeCell ref="A117:M117"/>
    <mergeCell ref="A126:M126"/>
    <mergeCell ref="A132:M132"/>
    <mergeCell ref="A139:M139"/>
    <mergeCell ref="A146:M146"/>
    <mergeCell ref="A154:M154"/>
    <mergeCell ref="A87:M87"/>
    <mergeCell ref="A91:M91"/>
    <mergeCell ref="A97:M97"/>
    <mergeCell ref="A103:M103"/>
    <mergeCell ref="A107:M107"/>
    <mergeCell ref="A112:M112"/>
    <mergeCell ref="A53:M53"/>
    <mergeCell ref="A57:M57"/>
    <mergeCell ref="A61:M61"/>
    <mergeCell ref="A71:M71"/>
    <mergeCell ref="A77:M77"/>
    <mergeCell ref="A82:M82"/>
    <mergeCell ref="A4:M4"/>
    <mergeCell ref="A14:M14"/>
    <mergeCell ref="A24:M24"/>
    <mergeCell ref="A34:M34"/>
    <mergeCell ref="A40:M40"/>
    <mergeCell ref="A46:M46"/>
    <mergeCell ref="AR2:AR3"/>
    <mergeCell ref="AS2:AS3"/>
    <mergeCell ref="AT2:AT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"/>
  <sheetViews>
    <sheetView topLeftCell="B1" workbookViewId="0">
      <selection sqref="A1:X1"/>
    </sheetView>
  </sheetViews>
  <sheetFormatPr defaultRowHeight="16.5" x14ac:dyDescent="0.3"/>
  <cols>
    <col min="1" max="1" width="21.625" hidden="1" customWidth="1"/>
    <col min="2" max="2" width="30.5" bestFit="1" customWidth="1"/>
    <col min="3" max="3" width="33.875" bestFit="1" customWidth="1"/>
    <col min="4" max="4" width="5.5" bestFit="1" customWidth="1"/>
    <col min="5" max="5" width="11.625" bestFit="1" customWidth="1"/>
    <col min="6" max="6" width="6.625" bestFit="1" customWidth="1"/>
    <col min="7" max="7" width="11.625" bestFit="1" customWidth="1"/>
    <col min="8" max="8" width="6.625" bestFit="1" customWidth="1"/>
    <col min="9" max="9" width="13.875" bestFit="1" customWidth="1"/>
    <col min="10" max="10" width="6.625" bestFit="1" customWidth="1"/>
    <col min="11" max="11" width="10.5" bestFit="1" customWidth="1"/>
    <col min="12" max="12" width="6.625" bestFit="1" customWidth="1"/>
    <col min="13" max="13" width="11.625" bestFit="1" customWidth="1"/>
    <col min="14" max="14" width="6.625" bestFit="1" customWidth="1"/>
    <col min="15" max="15" width="13.875" bestFit="1" customWidth="1"/>
    <col min="16" max="16" width="11.625" bestFit="1" customWidth="1"/>
    <col min="17" max="20" width="9.25" bestFit="1" customWidth="1"/>
    <col min="21" max="22" width="1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21" t="s">
        <v>1127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8" ht="30" customHeight="1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8" ht="30" customHeight="1" x14ac:dyDescent="0.3">
      <c r="A3" s="23" t="s">
        <v>379</v>
      </c>
      <c r="B3" s="23" t="s">
        <v>2</v>
      </c>
      <c r="C3" s="23" t="s">
        <v>1128</v>
      </c>
      <c r="D3" s="23" t="s">
        <v>4</v>
      </c>
      <c r="E3" s="23" t="s">
        <v>6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 t="s">
        <v>381</v>
      </c>
      <c r="Q3" s="23" t="s">
        <v>382</v>
      </c>
      <c r="R3" s="23"/>
      <c r="S3" s="23"/>
      <c r="T3" s="23"/>
      <c r="U3" s="23"/>
      <c r="V3" s="23"/>
      <c r="W3" s="23" t="s">
        <v>384</v>
      </c>
      <c r="X3" s="23" t="s">
        <v>12</v>
      </c>
      <c r="Y3" s="25" t="s">
        <v>1136</v>
      </c>
      <c r="Z3" s="25" t="s">
        <v>1137</v>
      </c>
      <c r="AA3" s="25" t="s">
        <v>1138</v>
      </c>
      <c r="AB3" s="25" t="s">
        <v>48</v>
      </c>
    </row>
    <row r="4" spans="1:28" ht="30" customHeight="1" x14ac:dyDescent="0.3">
      <c r="A4" s="23"/>
      <c r="B4" s="23"/>
      <c r="C4" s="23"/>
      <c r="D4" s="23"/>
      <c r="E4" s="4" t="s">
        <v>1129</v>
      </c>
      <c r="F4" s="4" t="s">
        <v>1130</v>
      </c>
      <c r="G4" s="4" t="s">
        <v>1131</v>
      </c>
      <c r="H4" s="4" t="s">
        <v>1130</v>
      </c>
      <c r="I4" s="4" t="s">
        <v>1132</v>
      </c>
      <c r="J4" s="4" t="s">
        <v>1130</v>
      </c>
      <c r="K4" s="4" t="s">
        <v>1133</v>
      </c>
      <c r="L4" s="4" t="s">
        <v>1130</v>
      </c>
      <c r="M4" s="4" t="s">
        <v>1134</v>
      </c>
      <c r="N4" s="4" t="s">
        <v>1130</v>
      </c>
      <c r="O4" s="4" t="s">
        <v>1135</v>
      </c>
      <c r="P4" s="23"/>
      <c r="Q4" s="4" t="s">
        <v>1129</v>
      </c>
      <c r="R4" s="4" t="s">
        <v>1131</v>
      </c>
      <c r="S4" s="4" t="s">
        <v>1132</v>
      </c>
      <c r="T4" s="4" t="s">
        <v>1133</v>
      </c>
      <c r="U4" s="4" t="s">
        <v>1134</v>
      </c>
      <c r="V4" s="4" t="s">
        <v>1135</v>
      </c>
      <c r="W4" s="23"/>
      <c r="X4" s="23"/>
      <c r="Y4" s="25"/>
      <c r="Z4" s="25"/>
      <c r="AA4" s="25"/>
      <c r="AB4" s="25"/>
    </row>
    <row r="5" spans="1:28" ht="30" customHeight="1" x14ac:dyDescent="0.3">
      <c r="A5" s="8" t="s">
        <v>1080</v>
      </c>
      <c r="B5" s="8" t="s">
        <v>1074</v>
      </c>
      <c r="C5" s="8" t="s">
        <v>1075</v>
      </c>
      <c r="D5" s="15" t="s">
        <v>173</v>
      </c>
      <c r="E5" s="16">
        <v>0</v>
      </c>
      <c r="F5" s="8" t="s">
        <v>52</v>
      </c>
      <c r="G5" s="16">
        <v>0</v>
      </c>
      <c r="H5" s="8" t="s">
        <v>52</v>
      </c>
      <c r="I5" s="16">
        <v>0</v>
      </c>
      <c r="J5" s="8" t="s">
        <v>52</v>
      </c>
      <c r="K5" s="16">
        <v>0</v>
      </c>
      <c r="L5" s="8" t="s">
        <v>52</v>
      </c>
      <c r="M5" s="16">
        <v>0</v>
      </c>
      <c r="N5" s="8" t="s">
        <v>52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205434</v>
      </c>
      <c r="V5" s="16">
        <f>SMALL(Q5:U5,COUNTIF(Q5:U5,0)+1)</f>
        <v>205434</v>
      </c>
      <c r="W5" s="8" t="s">
        <v>1139</v>
      </c>
      <c r="X5" s="8" t="s">
        <v>926</v>
      </c>
      <c r="Y5" s="2" t="s">
        <v>52</v>
      </c>
      <c r="Z5" s="2" t="s">
        <v>52</v>
      </c>
      <c r="AA5" s="17"/>
      <c r="AB5" s="2" t="s">
        <v>52</v>
      </c>
    </row>
    <row r="6" spans="1:28" ht="30" customHeight="1" x14ac:dyDescent="0.3">
      <c r="A6" s="8" t="s">
        <v>1102</v>
      </c>
      <c r="B6" s="8" t="s">
        <v>1094</v>
      </c>
      <c r="C6" s="8" t="s">
        <v>1095</v>
      </c>
      <c r="D6" s="15" t="s">
        <v>173</v>
      </c>
      <c r="E6" s="16">
        <v>0</v>
      </c>
      <c r="F6" s="8" t="s">
        <v>52</v>
      </c>
      <c r="G6" s="16">
        <v>0</v>
      </c>
      <c r="H6" s="8" t="s">
        <v>52</v>
      </c>
      <c r="I6" s="16">
        <v>0</v>
      </c>
      <c r="J6" s="8" t="s">
        <v>52</v>
      </c>
      <c r="K6" s="16">
        <v>0</v>
      </c>
      <c r="L6" s="8" t="s">
        <v>52</v>
      </c>
      <c r="M6" s="16">
        <v>0</v>
      </c>
      <c r="N6" s="8" t="s">
        <v>52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1145</v>
      </c>
      <c r="V6" s="16">
        <f>SMALL(Q6:U6,COUNTIF(Q6:U6,0)+1)</f>
        <v>1145</v>
      </c>
      <c r="W6" s="8" t="s">
        <v>1140</v>
      </c>
      <c r="X6" s="8" t="s">
        <v>926</v>
      </c>
      <c r="Y6" s="2" t="s">
        <v>52</v>
      </c>
      <c r="Z6" s="2" t="s">
        <v>52</v>
      </c>
      <c r="AA6" s="17"/>
      <c r="AB6" s="2" t="s">
        <v>52</v>
      </c>
    </row>
    <row r="7" spans="1:28" ht="30" customHeight="1" x14ac:dyDescent="0.3">
      <c r="A7" s="8" t="s">
        <v>927</v>
      </c>
      <c r="B7" s="8" t="s">
        <v>908</v>
      </c>
      <c r="C7" s="8" t="s">
        <v>909</v>
      </c>
      <c r="D7" s="15" t="s">
        <v>173</v>
      </c>
      <c r="E7" s="16">
        <v>0</v>
      </c>
      <c r="F7" s="8" t="s">
        <v>52</v>
      </c>
      <c r="G7" s="16">
        <v>0</v>
      </c>
      <c r="H7" s="8" t="s">
        <v>52</v>
      </c>
      <c r="I7" s="16">
        <v>0</v>
      </c>
      <c r="J7" s="8" t="s">
        <v>52</v>
      </c>
      <c r="K7" s="16">
        <v>0</v>
      </c>
      <c r="L7" s="8" t="s">
        <v>52</v>
      </c>
      <c r="M7" s="16">
        <v>0</v>
      </c>
      <c r="N7" s="8" t="s">
        <v>52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544</v>
      </c>
      <c r="V7" s="16">
        <f>SMALL(Q7:U7,COUNTIF(Q7:U7,0)+1)</f>
        <v>544</v>
      </c>
      <c r="W7" s="8" t="s">
        <v>1141</v>
      </c>
      <c r="X7" s="8" t="s">
        <v>926</v>
      </c>
      <c r="Y7" s="2" t="s">
        <v>52</v>
      </c>
      <c r="Z7" s="2" t="s">
        <v>52</v>
      </c>
      <c r="AA7" s="17"/>
      <c r="AB7" s="2" t="s">
        <v>52</v>
      </c>
    </row>
    <row r="8" spans="1:28" ht="30" customHeight="1" x14ac:dyDescent="0.3">
      <c r="A8" s="8" t="s">
        <v>305</v>
      </c>
      <c r="B8" s="8" t="s">
        <v>302</v>
      </c>
      <c r="C8" s="8" t="s">
        <v>303</v>
      </c>
      <c r="D8" s="15" t="s">
        <v>105</v>
      </c>
      <c r="E8" s="16">
        <v>240000</v>
      </c>
      <c r="F8" s="8" t="s">
        <v>52</v>
      </c>
      <c r="G8" s="16">
        <v>260000</v>
      </c>
      <c r="H8" s="8" t="s">
        <v>1142</v>
      </c>
      <c r="I8" s="16">
        <v>195000</v>
      </c>
      <c r="J8" s="8" t="s">
        <v>1143</v>
      </c>
      <c r="K8" s="16">
        <v>0</v>
      </c>
      <c r="L8" s="8" t="s">
        <v>52</v>
      </c>
      <c r="M8" s="16">
        <v>0</v>
      </c>
      <c r="N8" s="8" t="s">
        <v>52</v>
      </c>
      <c r="O8" s="16">
        <f t="shared" ref="O8:O40" si="0">SMALL(E8:M8,COUNTIF(E8:M8,0)+1)</f>
        <v>195000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8" t="s">
        <v>1144</v>
      </c>
      <c r="X8" s="8" t="s">
        <v>304</v>
      </c>
      <c r="Y8" s="2" t="s">
        <v>52</v>
      </c>
      <c r="Z8" s="2" t="s">
        <v>52</v>
      </c>
      <c r="AA8" s="17"/>
      <c r="AB8" s="2" t="s">
        <v>52</v>
      </c>
    </row>
    <row r="9" spans="1:28" ht="30" customHeight="1" x14ac:dyDescent="0.3">
      <c r="A9" s="8" t="s">
        <v>864</v>
      </c>
      <c r="B9" s="8" t="s">
        <v>861</v>
      </c>
      <c r="C9" s="8" t="s">
        <v>862</v>
      </c>
      <c r="D9" s="15" t="s">
        <v>110</v>
      </c>
      <c r="E9" s="16">
        <v>0</v>
      </c>
      <c r="F9" s="8" t="s">
        <v>52</v>
      </c>
      <c r="G9" s="16">
        <v>2166.66</v>
      </c>
      <c r="H9" s="8" t="s">
        <v>1145</v>
      </c>
      <c r="I9" s="16">
        <v>2333.33</v>
      </c>
      <c r="J9" s="8" t="s">
        <v>1146</v>
      </c>
      <c r="K9" s="16">
        <v>0</v>
      </c>
      <c r="L9" s="8" t="s">
        <v>52</v>
      </c>
      <c r="M9" s="16">
        <v>0</v>
      </c>
      <c r="N9" s="8" t="s">
        <v>52</v>
      </c>
      <c r="O9" s="16">
        <f t="shared" si="0"/>
        <v>2166.66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8" t="s">
        <v>1147</v>
      </c>
      <c r="X9" s="8" t="s">
        <v>863</v>
      </c>
      <c r="Y9" s="2" t="s">
        <v>52</v>
      </c>
      <c r="Z9" s="2" t="s">
        <v>52</v>
      </c>
      <c r="AA9" s="17"/>
      <c r="AB9" s="2" t="s">
        <v>52</v>
      </c>
    </row>
    <row r="10" spans="1:28" ht="30" customHeight="1" x14ac:dyDescent="0.3">
      <c r="A10" s="8" t="s">
        <v>905</v>
      </c>
      <c r="B10" s="8" t="s">
        <v>861</v>
      </c>
      <c r="C10" s="8" t="s">
        <v>904</v>
      </c>
      <c r="D10" s="15" t="s">
        <v>569</v>
      </c>
      <c r="E10" s="16">
        <v>2</v>
      </c>
      <c r="F10" s="8" t="s">
        <v>52</v>
      </c>
      <c r="G10" s="16">
        <v>2.16</v>
      </c>
      <c r="H10" s="8" t="s">
        <v>1145</v>
      </c>
      <c r="I10" s="16">
        <v>2.33</v>
      </c>
      <c r="J10" s="8" t="s">
        <v>1146</v>
      </c>
      <c r="K10" s="16">
        <v>0</v>
      </c>
      <c r="L10" s="8" t="s">
        <v>52</v>
      </c>
      <c r="M10" s="16">
        <v>0</v>
      </c>
      <c r="N10" s="8" t="s">
        <v>52</v>
      </c>
      <c r="O10" s="16">
        <f t="shared" si="0"/>
        <v>2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8" t="s">
        <v>1148</v>
      </c>
      <c r="X10" s="8" t="s">
        <v>863</v>
      </c>
      <c r="Y10" s="2" t="s">
        <v>52</v>
      </c>
      <c r="Z10" s="2" t="s">
        <v>52</v>
      </c>
      <c r="AA10" s="17"/>
      <c r="AB10" s="2" t="s">
        <v>52</v>
      </c>
    </row>
    <row r="11" spans="1:28" ht="30" customHeight="1" x14ac:dyDescent="0.3">
      <c r="A11" s="8" t="s">
        <v>101</v>
      </c>
      <c r="B11" s="8" t="s">
        <v>98</v>
      </c>
      <c r="C11" s="8" t="s">
        <v>99</v>
      </c>
      <c r="D11" s="15" t="s">
        <v>100</v>
      </c>
      <c r="E11" s="16">
        <v>0</v>
      </c>
      <c r="F11" s="8" t="s">
        <v>52</v>
      </c>
      <c r="G11" s="16">
        <v>1900</v>
      </c>
      <c r="H11" s="8" t="s">
        <v>1149</v>
      </c>
      <c r="I11" s="16">
        <v>0</v>
      </c>
      <c r="J11" s="8" t="s">
        <v>52</v>
      </c>
      <c r="K11" s="16">
        <v>0</v>
      </c>
      <c r="L11" s="8" t="s">
        <v>52</v>
      </c>
      <c r="M11" s="16">
        <v>0</v>
      </c>
      <c r="N11" s="8" t="s">
        <v>52</v>
      </c>
      <c r="O11" s="16">
        <f t="shared" si="0"/>
        <v>1900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8" t="s">
        <v>1150</v>
      </c>
      <c r="X11" s="8" t="s">
        <v>52</v>
      </c>
      <c r="Y11" s="2" t="s">
        <v>52</v>
      </c>
      <c r="Z11" s="2" t="s">
        <v>52</v>
      </c>
      <c r="AA11" s="17"/>
      <c r="AB11" s="2" t="s">
        <v>52</v>
      </c>
    </row>
    <row r="12" spans="1:28" ht="30" customHeight="1" x14ac:dyDescent="0.3">
      <c r="A12" s="8" t="s">
        <v>1084</v>
      </c>
      <c r="B12" s="8" t="s">
        <v>1082</v>
      </c>
      <c r="C12" s="8" t="s">
        <v>1083</v>
      </c>
      <c r="D12" s="15" t="s">
        <v>569</v>
      </c>
      <c r="E12" s="16">
        <v>0</v>
      </c>
      <c r="F12" s="8" t="s">
        <v>52</v>
      </c>
      <c r="G12" s="16">
        <v>1210.9000000000001</v>
      </c>
      <c r="H12" s="8" t="s">
        <v>1145</v>
      </c>
      <c r="I12" s="16">
        <v>1237.27</v>
      </c>
      <c r="J12" s="8" t="s">
        <v>1151</v>
      </c>
      <c r="K12" s="16">
        <v>0</v>
      </c>
      <c r="L12" s="8" t="s">
        <v>52</v>
      </c>
      <c r="M12" s="16">
        <v>1050</v>
      </c>
      <c r="N12" s="8" t="s">
        <v>52</v>
      </c>
      <c r="O12" s="16">
        <f t="shared" si="0"/>
        <v>1050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8" t="s">
        <v>1152</v>
      </c>
      <c r="X12" s="8" t="s">
        <v>52</v>
      </c>
      <c r="Y12" s="2" t="s">
        <v>52</v>
      </c>
      <c r="Z12" s="2" t="s">
        <v>52</v>
      </c>
      <c r="AA12" s="17"/>
      <c r="AB12" s="2" t="s">
        <v>52</v>
      </c>
    </row>
    <row r="13" spans="1:28" ht="30" customHeight="1" x14ac:dyDescent="0.3">
      <c r="A13" s="8" t="s">
        <v>868</v>
      </c>
      <c r="B13" s="8" t="s">
        <v>866</v>
      </c>
      <c r="C13" s="8" t="s">
        <v>867</v>
      </c>
      <c r="D13" s="15" t="s">
        <v>143</v>
      </c>
      <c r="E13" s="16">
        <v>10450</v>
      </c>
      <c r="F13" s="8" t="s">
        <v>52</v>
      </c>
      <c r="G13" s="16">
        <v>13200</v>
      </c>
      <c r="H13" s="8" t="s">
        <v>1145</v>
      </c>
      <c r="I13" s="16">
        <v>11000</v>
      </c>
      <c r="J13" s="8" t="s">
        <v>1146</v>
      </c>
      <c r="K13" s="16">
        <v>0</v>
      </c>
      <c r="L13" s="8" t="s">
        <v>52</v>
      </c>
      <c r="M13" s="16">
        <v>9020</v>
      </c>
      <c r="N13" s="8" t="s">
        <v>52</v>
      </c>
      <c r="O13" s="16">
        <f t="shared" si="0"/>
        <v>9020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8" t="s">
        <v>1153</v>
      </c>
      <c r="X13" s="8" t="s">
        <v>52</v>
      </c>
      <c r="Y13" s="2" t="s">
        <v>52</v>
      </c>
      <c r="Z13" s="2" t="s">
        <v>52</v>
      </c>
      <c r="AA13" s="17"/>
      <c r="AB13" s="2" t="s">
        <v>52</v>
      </c>
    </row>
    <row r="14" spans="1:28" ht="30" customHeight="1" x14ac:dyDescent="0.3">
      <c r="A14" s="8" t="s">
        <v>1120</v>
      </c>
      <c r="B14" s="8" t="s">
        <v>1118</v>
      </c>
      <c r="C14" s="8" t="s">
        <v>1119</v>
      </c>
      <c r="D14" s="15" t="s">
        <v>143</v>
      </c>
      <c r="E14" s="16">
        <v>930</v>
      </c>
      <c r="F14" s="8" t="s">
        <v>52</v>
      </c>
      <c r="G14" s="16">
        <v>0</v>
      </c>
      <c r="H14" s="8" t="s">
        <v>52</v>
      </c>
      <c r="I14" s="16">
        <v>1326</v>
      </c>
      <c r="J14" s="8" t="s">
        <v>1151</v>
      </c>
      <c r="K14" s="16">
        <v>0</v>
      </c>
      <c r="L14" s="8" t="s">
        <v>52</v>
      </c>
      <c r="M14" s="16">
        <v>0</v>
      </c>
      <c r="N14" s="8" t="s">
        <v>52</v>
      </c>
      <c r="O14" s="16">
        <f t="shared" si="0"/>
        <v>930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8" t="s">
        <v>1154</v>
      </c>
      <c r="X14" s="8" t="s">
        <v>52</v>
      </c>
      <c r="Y14" s="2" t="s">
        <v>52</v>
      </c>
      <c r="Z14" s="2" t="s">
        <v>52</v>
      </c>
      <c r="AA14" s="17"/>
      <c r="AB14" s="2" t="s">
        <v>52</v>
      </c>
    </row>
    <row r="15" spans="1:28" ht="30" customHeight="1" x14ac:dyDescent="0.3">
      <c r="A15" s="8" t="s">
        <v>1016</v>
      </c>
      <c r="B15" s="8" t="s">
        <v>1014</v>
      </c>
      <c r="C15" s="8" t="s">
        <v>1015</v>
      </c>
      <c r="D15" s="15" t="s">
        <v>143</v>
      </c>
      <c r="E15" s="16">
        <v>0</v>
      </c>
      <c r="F15" s="8" t="s">
        <v>52</v>
      </c>
      <c r="G15" s="16">
        <v>2380</v>
      </c>
      <c r="H15" s="8" t="s">
        <v>1155</v>
      </c>
      <c r="I15" s="16">
        <v>2380</v>
      </c>
      <c r="J15" s="8" t="s">
        <v>1156</v>
      </c>
      <c r="K15" s="16">
        <v>0</v>
      </c>
      <c r="L15" s="8" t="s">
        <v>52</v>
      </c>
      <c r="M15" s="16">
        <v>1930</v>
      </c>
      <c r="N15" s="8" t="s">
        <v>52</v>
      </c>
      <c r="O15" s="16">
        <f t="shared" si="0"/>
        <v>1930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8" t="s">
        <v>1157</v>
      </c>
      <c r="X15" s="8" t="s">
        <v>52</v>
      </c>
      <c r="Y15" s="2" t="s">
        <v>52</v>
      </c>
      <c r="Z15" s="2" t="s">
        <v>52</v>
      </c>
      <c r="AA15" s="17"/>
      <c r="AB15" s="2" t="s">
        <v>52</v>
      </c>
    </row>
    <row r="16" spans="1:28" ht="30" customHeight="1" x14ac:dyDescent="0.3">
      <c r="A16" s="8" t="s">
        <v>902</v>
      </c>
      <c r="B16" s="8" t="s">
        <v>900</v>
      </c>
      <c r="C16" s="8" t="s">
        <v>901</v>
      </c>
      <c r="D16" s="15" t="s">
        <v>143</v>
      </c>
      <c r="E16" s="16">
        <v>0</v>
      </c>
      <c r="F16" s="8" t="s">
        <v>52</v>
      </c>
      <c r="G16" s="16">
        <v>8880</v>
      </c>
      <c r="H16" s="8" t="s">
        <v>1155</v>
      </c>
      <c r="I16" s="16">
        <v>8880</v>
      </c>
      <c r="J16" s="8" t="s">
        <v>1156</v>
      </c>
      <c r="K16" s="16">
        <v>0</v>
      </c>
      <c r="L16" s="8" t="s">
        <v>52</v>
      </c>
      <c r="M16" s="16">
        <v>7000</v>
      </c>
      <c r="N16" s="8" t="s">
        <v>52</v>
      </c>
      <c r="O16" s="16">
        <f t="shared" si="0"/>
        <v>7000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8" t="s">
        <v>1158</v>
      </c>
      <c r="X16" s="8" t="s">
        <v>52</v>
      </c>
      <c r="Y16" s="2" t="s">
        <v>52</v>
      </c>
      <c r="Z16" s="2" t="s">
        <v>52</v>
      </c>
      <c r="AA16" s="17"/>
      <c r="AB16" s="2" t="s">
        <v>52</v>
      </c>
    </row>
    <row r="17" spans="1:28" ht="30" customHeight="1" x14ac:dyDescent="0.3">
      <c r="A17" s="8" t="s">
        <v>419</v>
      </c>
      <c r="B17" s="8" t="s">
        <v>416</v>
      </c>
      <c r="C17" s="8" t="s">
        <v>417</v>
      </c>
      <c r="D17" s="15" t="s">
        <v>418</v>
      </c>
      <c r="E17" s="16">
        <v>0</v>
      </c>
      <c r="F17" s="8" t="s">
        <v>52</v>
      </c>
      <c r="G17" s="16">
        <v>0</v>
      </c>
      <c r="H17" s="8" t="s">
        <v>1159</v>
      </c>
      <c r="I17" s="16">
        <v>0</v>
      </c>
      <c r="J17" s="8" t="s">
        <v>52</v>
      </c>
      <c r="K17" s="16">
        <v>0</v>
      </c>
      <c r="L17" s="8" t="s">
        <v>52</v>
      </c>
      <c r="M17" s="16">
        <v>26350</v>
      </c>
      <c r="N17" s="8" t="s">
        <v>52</v>
      </c>
      <c r="O17" s="16">
        <f t="shared" si="0"/>
        <v>26350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8" t="s">
        <v>1160</v>
      </c>
      <c r="X17" s="8" t="s">
        <v>52</v>
      </c>
      <c r="Y17" s="2" t="s">
        <v>52</v>
      </c>
      <c r="Z17" s="2" t="s">
        <v>52</v>
      </c>
      <c r="AA17" s="17"/>
      <c r="AB17" s="2" t="s">
        <v>52</v>
      </c>
    </row>
    <row r="18" spans="1:28" ht="30" customHeight="1" x14ac:dyDescent="0.3">
      <c r="A18" s="8" t="s">
        <v>144</v>
      </c>
      <c r="B18" s="8" t="s">
        <v>141</v>
      </c>
      <c r="C18" s="8" t="s">
        <v>142</v>
      </c>
      <c r="D18" s="15" t="s">
        <v>143</v>
      </c>
      <c r="E18" s="16">
        <v>750</v>
      </c>
      <c r="F18" s="8" t="s">
        <v>52</v>
      </c>
      <c r="G18" s="16">
        <v>800</v>
      </c>
      <c r="H18" s="8" t="s">
        <v>1161</v>
      </c>
      <c r="I18" s="16">
        <v>735</v>
      </c>
      <c r="J18" s="8" t="s">
        <v>1162</v>
      </c>
      <c r="K18" s="16">
        <v>0</v>
      </c>
      <c r="L18" s="8" t="s">
        <v>52</v>
      </c>
      <c r="M18" s="16">
        <v>0</v>
      </c>
      <c r="N18" s="8" t="s">
        <v>52</v>
      </c>
      <c r="O18" s="16">
        <f t="shared" si="0"/>
        <v>735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8" t="s">
        <v>1163</v>
      </c>
      <c r="X18" s="8" t="s">
        <v>52</v>
      </c>
      <c r="Y18" s="2" t="s">
        <v>52</v>
      </c>
      <c r="Z18" s="2" t="s">
        <v>52</v>
      </c>
      <c r="AA18" s="17"/>
      <c r="AB18" s="2" t="s">
        <v>52</v>
      </c>
    </row>
    <row r="19" spans="1:28" ht="30" customHeight="1" x14ac:dyDescent="0.3">
      <c r="A19" s="8" t="s">
        <v>626</v>
      </c>
      <c r="B19" s="8" t="s">
        <v>624</v>
      </c>
      <c r="C19" s="8" t="s">
        <v>625</v>
      </c>
      <c r="D19" s="15" t="s">
        <v>143</v>
      </c>
      <c r="E19" s="16">
        <v>0</v>
      </c>
      <c r="F19" s="8" t="s">
        <v>52</v>
      </c>
      <c r="G19" s="16">
        <v>3630</v>
      </c>
      <c r="H19" s="8" t="s">
        <v>1164</v>
      </c>
      <c r="I19" s="16">
        <v>0</v>
      </c>
      <c r="J19" s="8" t="s">
        <v>52</v>
      </c>
      <c r="K19" s="16">
        <v>0</v>
      </c>
      <c r="L19" s="8" t="s">
        <v>52</v>
      </c>
      <c r="M19" s="16">
        <v>0</v>
      </c>
      <c r="N19" s="8" t="s">
        <v>52</v>
      </c>
      <c r="O19" s="16">
        <f t="shared" si="0"/>
        <v>3630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8" t="s">
        <v>1165</v>
      </c>
      <c r="X19" s="8" t="s">
        <v>52</v>
      </c>
      <c r="Y19" s="2" t="s">
        <v>52</v>
      </c>
      <c r="Z19" s="2" t="s">
        <v>52</v>
      </c>
      <c r="AA19" s="17"/>
      <c r="AB19" s="2" t="s">
        <v>52</v>
      </c>
    </row>
    <row r="20" spans="1:28" ht="30" customHeight="1" x14ac:dyDescent="0.3">
      <c r="A20" s="8" t="s">
        <v>106</v>
      </c>
      <c r="B20" s="8" t="s">
        <v>103</v>
      </c>
      <c r="C20" s="8" t="s">
        <v>104</v>
      </c>
      <c r="D20" s="15" t="s">
        <v>105</v>
      </c>
      <c r="E20" s="16">
        <v>0</v>
      </c>
      <c r="F20" s="8" t="s">
        <v>52</v>
      </c>
      <c r="G20" s="16">
        <v>630000</v>
      </c>
      <c r="H20" s="8" t="s">
        <v>1166</v>
      </c>
      <c r="I20" s="16">
        <v>660000</v>
      </c>
      <c r="J20" s="8" t="s">
        <v>1167</v>
      </c>
      <c r="K20" s="16">
        <v>0</v>
      </c>
      <c r="L20" s="8" t="s">
        <v>52</v>
      </c>
      <c r="M20" s="16">
        <v>0</v>
      </c>
      <c r="N20" s="8" t="s">
        <v>52</v>
      </c>
      <c r="O20" s="16">
        <f t="shared" si="0"/>
        <v>630000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8" t="s">
        <v>1168</v>
      </c>
      <c r="X20" s="8" t="s">
        <v>52</v>
      </c>
      <c r="Y20" s="2" t="s">
        <v>52</v>
      </c>
      <c r="Z20" s="2" t="s">
        <v>52</v>
      </c>
      <c r="AA20" s="17"/>
      <c r="AB20" s="2" t="s">
        <v>52</v>
      </c>
    </row>
    <row r="21" spans="1:28" ht="30" customHeight="1" x14ac:dyDescent="0.3">
      <c r="A21" s="8" t="s">
        <v>873</v>
      </c>
      <c r="B21" s="8" t="s">
        <v>871</v>
      </c>
      <c r="C21" s="8" t="s">
        <v>872</v>
      </c>
      <c r="D21" s="15" t="s">
        <v>143</v>
      </c>
      <c r="E21" s="16">
        <v>0</v>
      </c>
      <c r="F21" s="8" t="s">
        <v>52</v>
      </c>
      <c r="G21" s="16">
        <v>880</v>
      </c>
      <c r="H21" s="8" t="s">
        <v>1169</v>
      </c>
      <c r="I21" s="16">
        <v>0</v>
      </c>
      <c r="J21" s="8" t="s">
        <v>52</v>
      </c>
      <c r="K21" s="16">
        <v>0</v>
      </c>
      <c r="L21" s="8" t="s">
        <v>52</v>
      </c>
      <c r="M21" s="16">
        <v>0</v>
      </c>
      <c r="N21" s="8" t="s">
        <v>52</v>
      </c>
      <c r="O21" s="16">
        <f t="shared" si="0"/>
        <v>880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8" t="s">
        <v>1170</v>
      </c>
      <c r="X21" s="8" t="s">
        <v>52</v>
      </c>
      <c r="Y21" s="2" t="s">
        <v>52</v>
      </c>
      <c r="Z21" s="2" t="s">
        <v>52</v>
      </c>
      <c r="AA21" s="17"/>
      <c r="AB21" s="2" t="s">
        <v>52</v>
      </c>
    </row>
    <row r="22" spans="1:28" ht="30" customHeight="1" x14ac:dyDescent="0.3">
      <c r="A22" s="8" t="s">
        <v>148</v>
      </c>
      <c r="B22" s="8" t="s">
        <v>146</v>
      </c>
      <c r="C22" s="8" t="s">
        <v>147</v>
      </c>
      <c r="D22" s="15" t="s">
        <v>105</v>
      </c>
      <c r="E22" s="16">
        <v>740000</v>
      </c>
      <c r="F22" s="8" t="s">
        <v>52</v>
      </c>
      <c r="G22" s="16">
        <v>780000</v>
      </c>
      <c r="H22" s="8" t="s">
        <v>1169</v>
      </c>
      <c r="I22" s="16">
        <v>779000</v>
      </c>
      <c r="J22" s="8" t="s">
        <v>1171</v>
      </c>
      <c r="K22" s="16">
        <v>0</v>
      </c>
      <c r="L22" s="8" t="s">
        <v>52</v>
      </c>
      <c r="M22" s="16">
        <v>0</v>
      </c>
      <c r="N22" s="8" t="s">
        <v>52</v>
      </c>
      <c r="O22" s="16">
        <f t="shared" si="0"/>
        <v>740000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8" t="s">
        <v>1172</v>
      </c>
      <c r="X22" s="8" t="s">
        <v>52</v>
      </c>
      <c r="Y22" s="2" t="s">
        <v>52</v>
      </c>
      <c r="Z22" s="2" t="s">
        <v>52</v>
      </c>
      <c r="AA22" s="17"/>
      <c r="AB22" s="2" t="s">
        <v>52</v>
      </c>
    </row>
    <row r="23" spans="1:28" ht="30" customHeight="1" x14ac:dyDescent="0.3">
      <c r="A23" s="8" t="s">
        <v>151</v>
      </c>
      <c r="B23" s="8" t="s">
        <v>146</v>
      </c>
      <c r="C23" s="8" t="s">
        <v>150</v>
      </c>
      <c r="D23" s="15" t="s">
        <v>105</v>
      </c>
      <c r="E23" s="16">
        <v>740000</v>
      </c>
      <c r="F23" s="8" t="s">
        <v>52</v>
      </c>
      <c r="G23" s="16">
        <v>780000</v>
      </c>
      <c r="H23" s="8" t="s">
        <v>1169</v>
      </c>
      <c r="I23" s="16">
        <v>779000</v>
      </c>
      <c r="J23" s="8" t="s">
        <v>1171</v>
      </c>
      <c r="K23" s="16">
        <v>0</v>
      </c>
      <c r="L23" s="8" t="s">
        <v>52</v>
      </c>
      <c r="M23" s="16">
        <v>0</v>
      </c>
      <c r="N23" s="8" t="s">
        <v>52</v>
      </c>
      <c r="O23" s="16">
        <f t="shared" si="0"/>
        <v>740000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8" t="s">
        <v>1173</v>
      </c>
      <c r="X23" s="8" t="s">
        <v>52</v>
      </c>
      <c r="Y23" s="2" t="s">
        <v>52</v>
      </c>
      <c r="Z23" s="2" t="s">
        <v>52</v>
      </c>
      <c r="AA23" s="17"/>
      <c r="AB23" s="2" t="s">
        <v>52</v>
      </c>
    </row>
    <row r="24" spans="1:28" ht="30" customHeight="1" x14ac:dyDescent="0.3">
      <c r="A24" s="8" t="s">
        <v>155</v>
      </c>
      <c r="B24" s="8" t="s">
        <v>153</v>
      </c>
      <c r="C24" s="8" t="s">
        <v>154</v>
      </c>
      <c r="D24" s="15" t="s">
        <v>105</v>
      </c>
      <c r="E24" s="16">
        <v>0</v>
      </c>
      <c r="F24" s="8" t="s">
        <v>52</v>
      </c>
      <c r="G24" s="16">
        <v>0</v>
      </c>
      <c r="H24" s="8" t="s">
        <v>52</v>
      </c>
      <c r="I24" s="16">
        <v>1460000</v>
      </c>
      <c r="J24" s="8" t="s">
        <v>1162</v>
      </c>
      <c r="K24" s="16">
        <v>0</v>
      </c>
      <c r="L24" s="8" t="s">
        <v>52</v>
      </c>
      <c r="M24" s="16">
        <v>0</v>
      </c>
      <c r="N24" s="8" t="s">
        <v>52</v>
      </c>
      <c r="O24" s="16">
        <f t="shared" si="0"/>
        <v>1460000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8" t="s">
        <v>1174</v>
      </c>
      <c r="X24" s="8" t="s">
        <v>52</v>
      </c>
      <c r="Y24" s="2" t="s">
        <v>52</v>
      </c>
      <c r="Z24" s="2" t="s">
        <v>52</v>
      </c>
      <c r="AA24" s="17"/>
      <c r="AB24" s="2" t="s">
        <v>52</v>
      </c>
    </row>
    <row r="25" spans="1:28" ht="30" customHeight="1" x14ac:dyDescent="0.3">
      <c r="A25" s="8" t="s">
        <v>159</v>
      </c>
      <c r="B25" s="8" t="s">
        <v>157</v>
      </c>
      <c r="C25" s="8" t="s">
        <v>158</v>
      </c>
      <c r="D25" s="15" t="s">
        <v>105</v>
      </c>
      <c r="E25" s="16">
        <v>611300</v>
      </c>
      <c r="F25" s="8" t="s">
        <v>52</v>
      </c>
      <c r="G25" s="16">
        <v>796600</v>
      </c>
      <c r="H25" s="8" t="s">
        <v>1175</v>
      </c>
      <c r="I25" s="16">
        <v>808600</v>
      </c>
      <c r="J25" s="8" t="s">
        <v>1176</v>
      </c>
      <c r="K25" s="16">
        <v>0</v>
      </c>
      <c r="L25" s="8" t="s">
        <v>52</v>
      </c>
      <c r="M25" s="16">
        <v>0</v>
      </c>
      <c r="N25" s="8" t="s">
        <v>52</v>
      </c>
      <c r="O25" s="16">
        <f t="shared" si="0"/>
        <v>611300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8" t="s">
        <v>1177</v>
      </c>
      <c r="X25" s="8" t="s">
        <v>52</v>
      </c>
      <c r="Y25" s="2" t="s">
        <v>52</v>
      </c>
      <c r="Z25" s="2" t="s">
        <v>52</v>
      </c>
      <c r="AA25" s="17"/>
      <c r="AB25" s="2" t="s">
        <v>52</v>
      </c>
    </row>
    <row r="26" spans="1:28" ht="30" customHeight="1" x14ac:dyDescent="0.3">
      <c r="A26" s="8" t="s">
        <v>997</v>
      </c>
      <c r="B26" s="8" t="s">
        <v>995</v>
      </c>
      <c r="C26" s="8" t="s">
        <v>996</v>
      </c>
      <c r="D26" s="15" t="s">
        <v>143</v>
      </c>
      <c r="E26" s="16">
        <v>0</v>
      </c>
      <c r="F26" s="8" t="s">
        <v>52</v>
      </c>
      <c r="G26" s="16">
        <v>1745</v>
      </c>
      <c r="H26" s="8" t="s">
        <v>1178</v>
      </c>
      <c r="I26" s="16">
        <v>1590</v>
      </c>
      <c r="J26" s="8" t="s">
        <v>1179</v>
      </c>
      <c r="K26" s="16">
        <v>0</v>
      </c>
      <c r="L26" s="8" t="s">
        <v>52</v>
      </c>
      <c r="M26" s="16">
        <v>0</v>
      </c>
      <c r="N26" s="8" t="s">
        <v>52</v>
      </c>
      <c r="O26" s="16">
        <f t="shared" si="0"/>
        <v>1590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8" t="s">
        <v>1180</v>
      </c>
      <c r="X26" s="8" t="s">
        <v>52</v>
      </c>
      <c r="Y26" s="2" t="s">
        <v>52</v>
      </c>
      <c r="Z26" s="2" t="s">
        <v>52</v>
      </c>
      <c r="AA26" s="17"/>
      <c r="AB26" s="2" t="s">
        <v>52</v>
      </c>
    </row>
    <row r="27" spans="1:28" ht="30" customHeight="1" x14ac:dyDescent="0.3">
      <c r="A27" s="8" t="s">
        <v>644</v>
      </c>
      <c r="B27" s="8" t="s">
        <v>606</v>
      </c>
      <c r="C27" s="8" t="s">
        <v>643</v>
      </c>
      <c r="D27" s="15" t="s">
        <v>143</v>
      </c>
      <c r="E27" s="16">
        <v>0</v>
      </c>
      <c r="F27" s="8" t="s">
        <v>52</v>
      </c>
      <c r="G27" s="16">
        <v>4366</v>
      </c>
      <c r="H27" s="8" t="s">
        <v>1181</v>
      </c>
      <c r="I27" s="16">
        <v>4150</v>
      </c>
      <c r="J27" s="8" t="s">
        <v>1182</v>
      </c>
      <c r="K27" s="16">
        <v>0</v>
      </c>
      <c r="L27" s="8" t="s">
        <v>52</v>
      </c>
      <c r="M27" s="16">
        <v>0</v>
      </c>
      <c r="N27" s="8" t="s">
        <v>52</v>
      </c>
      <c r="O27" s="16">
        <f t="shared" si="0"/>
        <v>4150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8" t="s">
        <v>1183</v>
      </c>
      <c r="X27" s="8" t="s">
        <v>52</v>
      </c>
      <c r="Y27" s="2" t="s">
        <v>52</v>
      </c>
      <c r="Z27" s="2" t="s">
        <v>52</v>
      </c>
      <c r="AA27" s="17"/>
      <c r="AB27" s="2" t="s">
        <v>52</v>
      </c>
    </row>
    <row r="28" spans="1:28" ht="30" customHeight="1" x14ac:dyDescent="0.3">
      <c r="A28" s="8" t="s">
        <v>680</v>
      </c>
      <c r="B28" s="8" t="s">
        <v>606</v>
      </c>
      <c r="C28" s="8" t="s">
        <v>679</v>
      </c>
      <c r="D28" s="15" t="s">
        <v>143</v>
      </c>
      <c r="E28" s="16">
        <v>0</v>
      </c>
      <c r="F28" s="8" t="s">
        <v>52</v>
      </c>
      <c r="G28" s="16">
        <v>0</v>
      </c>
      <c r="H28" s="8" t="s">
        <v>52</v>
      </c>
      <c r="I28" s="16">
        <v>4500</v>
      </c>
      <c r="J28" s="8" t="s">
        <v>1182</v>
      </c>
      <c r="K28" s="16">
        <v>0</v>
      </c>
      <c r="L28" s="8" t="s">
        <v>52</v>
      </c>
      <c r="M28" s="16">
        <v>0</v>
      </c>
      <c r="N28" s="8" t="s">
        <v>52</v>
      </c>
      <c r="O28" s="16">
        <f t="shared" si="0"/>
        <v>4500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8" t="s">
        <v>1184</v>
      </c>
      <c r="X28" s="8" t="s">
        <v>52</v>
      </c>
      <c r="Y28" s="2" t="s">
        <v>52</v>
      </c>
      <c r="Z28" s="2" t="s">
        <v>52</v>
      </c>
      <c r="AA28" s="17"/>
      <c r="AB28" s="2" t="s">
        <v>52</v>
      </c>
    </row>
    <row r="29" spans="1:28" ht="30" customHeight="1" x14ac:dyDescent="0.3">
      <c r="A29" s="8" t="s">
        <v>662</v>
      </c>
      <c r="B29" s="8" t="s">
        <v>606</v>
      </c>
      <c r="C29" s="8" t="s">
        <v>661</v>
      </c>
      <c r="D29" s="15" t="s">
        <v>143</v>
      </c>
      <c r="E29" s="16">
        <v>0</v>
      </c>
      <c r="F29" s="8" t="s">
        <v>52</v>
      </c>
      <c r="G29" s="16">
        <v>2810</v>
      </c>
      <c r="H29" s="8" t="s">
        <v>1185</v>
      </c>
      <c r="I29" s="16">
        <v>2800</v>
      </c>
      <c r="J29" s="8" t="s">
        <v>1182</v>
      </c>
      <c r="K29" s="16">
        <v>0</v>
      </c>
      <c r="L29" s="8" t="s">
        <v>52</v>
      </c>
      <c r="M29" s="16">
        <v>0</v>
      </c>
      <c r="N29" s="8" t="s">
        <v>52</v>
      </c>
      <c r="O29" s="16">
        <f t="shared" si="0"/>
        <v>2800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8" t="s">
        <v>1186</v>
      </c>
      <c r="X29" s="8" t="s">
        <v>52</v>
      </c>
      <c r="Y29" s="2" t="s">
        <v>52</v>
      </c>
      <c r="Z29" s="2" t="s">
        <v>52</v>
      </c>
      <c r="AA29" s="17"/>
      <c r="AB29" s="2" t="s">
        <v>52</v>
      </c>
    </row>
    <row r="30" spans="1:28" ht="30" customHeight="1" x14ac:dyDescent="0.3">
      <c r="A30" s="8" t="s">
        <v>619</v>
      </c>
      <c r="B30" s="8" t="s">
        <v>606</v>
      </c>
      <c r="C30" s="8" t="s">
        <v>618</v>
      </c>
      <c r="D30" s="15" t="s">
        <v>143</v>
      </c>
      <c r="E30" s="16">
        <v>0</v>
      </c>
      <c r="F30" s="8" t="s">
        <v>52</v>
      </c>
      <c r="G30" s="16">
        <v>2810</v>
      </c>
      <c r="H30" s="8" t="s">
        <v>1185</v>
      </c>
      <c r="I30" s="16">
        <v>2800</v>
      </c>
      <c r="J30" s="8" t="s">
        <v>1182</v>
      </c>
      <c r="K30" s="16">
        <v>0</v>
      </c>
      <c r="L30" s="8" t="s">
        <v>52</v>
      </c>
      <c r="M30" s="16">
        <v>0</v>
      </c>
      <c r="N30" s="8" t="s">
        <v>52</v>
      </c>
      <c r="O30" s="16">
        <f t="shared" si="0"/>
        <v>2800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8" t="s">
        <v>1187</v>
      </c>
      <c r="X30" s="8" t="s">
        <v>52</v>
      </c>
      <c r="Y30" s="2" t="s">
        <v>52</v>
      </c>
      <c r="Z30" s="2" t="s">
        <v>52</v>
      </c>
      <c r="AA30" s="17"/>
      <c r="AB30" s="2" t="s">
        <v>52</v>
      </c>
    </row>
    <row r="31" spans="1:28" ht="30" customHeight="1" x14ac:dyDescent="0.3">
      <c r="A31" s="8" t="s">
        <v>608</v>
      </c>
      <c r="B31" s="8" t="s">
        <v>606</v>
      </c>
      <c r="C31" s="8" t="s">
        <v>607</v>
      </c>
      <c r="D31" s="15" t="s">
        <v>143</v>
      </c>
      <c r="E31" s="16">
        <v>0</v>
      </c>
      <c r="F31" s="8" t="s">
        <v>52</v>
      </c>
      <c r="G31" s="16">
        <v>3650</v>
      </c>
      <c r="H31" s="8" t="s">
        <v>1185</v>
      </c>
      <c r="I31" s="16">
        <v>3600</v>
      </c>
      <c r="J31" s="8" t="s">
        <v>1182</v>
      </c>
      <c r="K31" s="16">
        <v>0</v>
      </c>
      <c r="L31" s="8" t="s">
        <v>52</v>
      </c>
      <c r="M31" s="16">
        <v>0</v>
      </c>
      <c r="N31" s="8" t="s">
        <v>52</v>
      </c>
      <c r="O31" s="16">
        <f t="shared" si="0"/>
        <v>3600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8" t="s">
        <v>1188</v>
      </c>
      <c r="X31" s="8" t="s">
        <v>52</v>
      </c>
      <c r="Y31" s="2" t="s">
        <v>52</v>
      </c>
      <c r="Z31" s="2" t="s">
        <v>52</v>
      </c>
      <c r="AA31" s="17"/>
      <c r="AB31" s="2" t="s">
        <v>52</v>
      </c>
    </row>
    <row r="32" spans="1:28" ht="30" customHeight="1" x14ac:dyDescent="0.3">
      <c r="A32" s="8" t="s">
        <v>622</v>
      </c>
      <c r="B32" s="8" t="s">
        <v>606</v>
      </c>
      <c r="C32" s="8" t="s">
        <v>621</v>
      </c>
      <c r="D32" s="15" t="s">
        <v>143</v>
      </c>
      <c r="E32" s="16">
        <v>0</v>
      </c>
      <c r="F32" s="8" t="s">
        <v>52</v>
      </c>
      <c r="G32" s="16">
        <v>3650</v>
      </c>
      <c r="H32" s="8" t="s">
        <v>1185</v>
      </c>
      <c r="I32" s="16">
        <v>3600</v>
      </c>
      <c r="J32" s="8" t="s">
        <v>1182</v>
      </c>
      <c r="K32" s="16">
        <v>0</v>
      </c>
      <c r="L32" s="8" t="s">
        <v>52</v>
      </c>
      <c r="M32" s="16">
        <v>0</v>
      </c>
      <c r="N32" s="8" t="s">
        <v>52</v>
      </c>
      <c r="O32" s="16">
        <f t="shared" si="0"/>
        <v>3600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8" t="s">
        <v>1189</v>
      </c>
      <c r="X32" s="8" t="s">
        <v>52</v>
      </c>
      <c r="Y32" s="2" t="s">
        <v>52</v>
      </c>
      <c r="Z32" s="2" t="s">
        <v>52</v>
      </c>
      <c r="AA32" s="17"/>
      <c r="AB32" s="2" t="s">
        <v>52</v>
      </c>
    </row>
    <row r="33" spans="1:28" ht="30" customHeight="1" x14ac:dyDescent="0.3">
      <c r="A33" s="8" t="s">
        <v>111</v>
      </c>
      <c r="B33" s="8" t="s">
        <v>108</v>
      </c>
      <c r="C33" s="8" t="s">
        <v>109</v>
      </c>
      <c r="D33" s="15" t="s">
        <v>110</v>
      </c>
      <c r="E33" s="16">
        <v>74340</v>
      </c>
      <c r="F33" s="8" t="s">
        <v>52</v>
      </c>
      <c r="G33" s="16">
        <v>0</v>
      </c>
      <c r="H33" s="8" t="s">
        <v>52</v>
      </c>
      <c r="I33" s="16">
        <v>0</v>
      </c>
      <c r="J33" s="8" t="s">
        <v>52</v>
      </c>
      <c r="K33" s="16">
        <v>0</v>
      </c>
      <c r="L33" s="8" t="s">
        <v>52</v>
      </c>
      <c r="M33" s="16">
        <v>67580</v>
      </c>
      <c r="N33" s="8" t="s">
        <v>52</v>
      </c>
      <c r="O33" s="16">
        <f t="shared" si="0"/>
        <v>67580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8" t="s">
        <v>1190</v>
      </c>
      <c r="X33" s="8" t="s">
        <v>52</v>
      </c>
      <c r="Y33" s="2" t="s">
        <v>52</v>
      </c>
      <c r="Z33" s="2" t="s">
        <v>52</v>
      </c>
      <c r="AA33" s="17"/>
      <c r="AB33" s="2" t="s">
        <v>52</v>
      </c>
    </row>
    <row r="34" spans="1:28" ht="30" customHeight="1" x14ac:dyDescent="0.3">
      <c r="A34" s="8" t="s">
        <v>698</v>
      </c>
      <c r="B34" s="8" t="s">
        <v>696</v>
      </c>
      <c r="C34" s="8" t="s">
        <v>697</v>
      </c>
      <c r="D34" s="15" t="s">
        <v>231</v>
      </c>
      <c r="E34" s="16">
        <v>50620</v>
      </c>
      <c r="F34" s="8" t="s">
        <v>52</v>
      </c>
      <c r="G34" s="16">
        <v>26000</v>
      </c>
      <c r="H34" s="8" t="s">
        <v>1191</v>
      </c>
      <c r="I34" s="16">
        <v>66000</v>
      </c>
      <c r="J34" s="8" t="s">
        <v>1192</v>
      </c>
      <c r="K34" s="16">
        <v>0</v>
      </c>
      <c r="L34" s="8" t="s">
        <v>52</v>
      </c>
      <c r="M34" s="16">
        <v>23000</v>
      </c>
      <c r="N34" s="8" t="s">
        <v>52</v>
      </c>
      <c r="O34" s="16">
        <f t="shared" si="0"/>
        <v>23000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8" t="s">
        <v>1193</v>
      </c>
      <c r="X34" s="8" t="s">
        <v>52</v>
      </c>
      <c r="Y34" s="2" t="s">
        <v>52</v>
      </c>
      <c r="Z34" s="2" t="s">
        <v>52</v>
      </c>
      <c r="AA34" s="17"/>
      <c r="AB34" s="2" t="s">
        <v>52</v>
      </c>
    </row>
    <row r="35" spans="1:28" ht="30" customHeight="1" x14ac:dyDescent="0.3">
      <c r="A35" s="8" t="s">
        <v>675</v>
      </c>
      <c r="B35" s="8" t="s">
        <v>673</v>
      </c>
      <c r="C35" s="8" t="s">
        <v>674</v>
      </c>
      <c r="D35" s="15" t="s">
        <v>77</v>
      </c>
      <c r="E35" s="16">
        <v>0</v>
      </c>
      <c r="F35" s="8" t="s">
        <v>52</v>
      </c>
      <c r="G35" s="16">
        <v>0</v>
      </c>
      <c r="H35" s="8" t="s">
        <v>52</v>
      </c>
      <c r="I35" s="16">
        <v>0</v>
      </c>
      <c r="J35" s="8" t="s">
        <v>52</v>
      </c>
      <c r="K35" s="16">
        <v>53200</v>
      </c>
      <c r="L35" s="8" t="s">
        <v>1194</v>
      </c>
      <c r="M35" s="16">
        <v>35000</v>
      </c>
      <c r="N35" s="8" t="s">
        <v>52</v>
      </c>
      <c r="O35" s="16">
        <f t="shared" si="0"/>
        <v>35000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8" t="s">
        <v>1195</v>
      </c>
      <c r="X35" s="8" t="s">
        <v>52</v>
      </c>
      <c r="Y35" s="2" t="s">
        <v>52</v>
      </c>
      <c r="Z35" s="2" t="s">
        <v>52</v>
      </c>
      <c r="AA35" s="17"/>
      <c r="AB35" s="2" t="s">
        <v>52</v>
      </c>
    </row>
    <row r="36" spans="1:28" ht="30" customHeight="1" x14ac:dyDescent="0.3">
      <c r="A36" s="8" t="s">
        <v>209</v>
      </c>
      <c r="B36" s="8" t="s">
        <v>206</v>
      </c>
      <c r="C36" s="8" t="s">
        <v>207</v>
      </c>
      <c r="D36" s="15" t="s">
        <v>77</v>
      </c>
      <c r="E36" s="16">
        <v>0</v>
      </c>
      <c r="F36" s="8" t="s">
        <v>52</v>
      </c>
      <c r="G36" s="16">
        <v>120000</v>
      </c>
      <c r="H36" s="8" t="s">
        <v>1196</v>
      </c>
      <c r="I36" s="16">
        <v>0</v>
      </c>
      <c r="J36" s="8" t="s">
        <v>52</v>
      </c>
      <c r="K36" s="16">
        <v>0</v>
      </c>
      <c r="L36" s="8" t="s">
        <v>52</v>
      </c>
      <c r="M36" s="16">
        <v>110000</v>
      </c>
      <c r="N36" s="8" t="s">
        <v>52</v>
      </c>
      <c r="O36" s="16">
        <f t="shared" si="0"/>
        <v>110000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8" t="s">
        <v>1197</v>
      </c>
      <c r="X36" s="8" t="s">
        <v>208</v>
      </c>
      <c r="Y36" s="2" t="s">
        <v>52</v>
      </c>
      <c r="Z36" s="2" t="s">
        <v>52</v>
      </c>
      <c r="AA36" s="17"/>
      <c r="AB36" s="2" t="s">
        <v>52</v>
      </c>
    </row>
    <row r="37" spans="1:28" ht="30" customHeight="1" x14ac:dyDescent="0.3">
      <c r="A37" s="8" t="s">
        <v>212</v>
      </c>
      <c r="B37" s="8" t="s">
        <v>206</v>
      </c>
      <c r="C37" s="8" t="s">
        <v>211</v>
      </c>
      <c r="D37" s="15" t="s">
        <v>77</v>
      </c>
      <c r="E37" s="16">
        <v>0</v>
      </c>
      <c r="F37" s="8" t="s">
        <v>52</v>
      </c>
      <c r="G37" s="16">
        <v>130000</v>
      </c>
      <c r="H37" s="8" t="s">
        <v>1196</v>
      </c>
      <c r="I37" s="16">
        <v>0</v>
      </c>
      <c r="J37" s="8" t="s">
        <v>52</v>
      </c>
      <c r="K37" s="16">
        <v>0</v>
      </c>
      <c r="L37" s="8" t="s">
        <v>52</v>
      </c>
      <c r="M37" s="16">
        <v>120000</v>
      </c>
      <c r="N37" s="8" t="s">
        <v>52</v>
      </c>
      <c r="O37" s="16">
        <f t="shared" si="0"/>
        <v>120000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8" t="s">
        <v>1198</v>
      </c>
      <c r="X37" s="8" t="s">
        <v>208</v>
      </c>
      <c r="Y37" s="2" t="s">
        <v>52</v>
      </c>
      <c r="Z37" s="2" t="s">
        <v>52</v>
      </c>
      <c r="AA37" s="17"/>
      <c r="AB37" s="2" t="s">
        <v>52</v>
      </c>
    </row>
    <row r="38" spans="1:28" ht="30" customHeight="1" x14ac:dyDescent="0.3">
      <c r="A38" s="8" t="s">
        <v>116</v>
      </c>
      <c r="B38" s="8" t="s">
        <v>113</v>
      </c>
      <c r="C38" s="8" t="s">
        <v>114</v>
      </c>
      <c r="D38" s="15" t="s">
        <v>77</v>
      </c>
      <c r="E38" s="16">
        <v>38100</v>
      </c>
      <c r="F38" s="8" t="s">
        <v>52</v>
      </c>
      <c r="G38" s="16">
        <v>0</v>
      </c>
      <c r="H38" s="8" t="s">
        <v>52</v>
      </c>
      <c r="I38" s="16">
        <v>0</v>
      </c>
      <c r="J38" s="8" t="s">
        <v>52</v>
      </c>
      <c r="K38" s="16">
        <v>0</v>
      </c>
      <c r="L38" s="8" t="s">
        <v>52</v>
      </c>
      <c r="M38" s="16">
        <v>0</v>
      </c>
      <c r="N38" s="8" t="s">
        <v>52</v>
      </c>
      <c r="O38" s="16">
        <f t="shared" si="0"/>
        <v>38100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8" t="s">
        <v>1199</v>
      </c>
      <c r="X38" s="8" t="s">
        <v>335</v>
      </c>
      <c r="Y38" s="2" t="s">
        <v>52</v>
      </c>
      <c r="Z38" s="2" t="s">
        <v>52</v>
      </c>
      <c r="AA38" s="17"/>
      <c r="AB38" s="2" t="s">
        <v>1200</v>
      </c>
    </row>
    <row r="39" spans="1:28" ht="30" customHeight="1" x14ac:dyDescent="0.3">
      <c r="A39" s="8" t="s">
        <v>494</v>
      </c>
      <c r="B39" s="8" t="s">
        <v>491</v>
      </c>
      <c r="C39" s="8" t="s">
        <v>492</v>
      </c>
      <c r="D39" s="15" t="s">
        <v>493</v>
      </c>
      <c r="E39" s="16">
        <v>0</v>
      </c>
      <c r="F39" s="8" t="s">
        <v>52</v>
      </c>
      <c r="G39" s="16">
        <v>0</v>
      </c>
      <c r="H39" s="8" t="s">
        <v>52</v>
      </c>
      <c r="I39" s="16">
        <v>0</v>
      </c>
      <c r="J39" s="8" t="s">
        <v>52</v>
      </c>
      <c r="K39" s="16">
        <v>0</v>
      </c>
      <c r="L39" s="8" t="s">
        <v>52</v>
      </c>
      <c r="M39" s="16">
        <v>95</v>
      </c>
      <c r="N39" s="8" t="s">
        <v>52</v>
      </c>
      <c r="O39" s="16">
        <f t="shared" si="0"/>
        <v>95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8" t="s">
        <v>1201</v>
      </c>
      <c r="X39" s="8" t="s">
        <v>52</v>
      </c>
      <c r="Y39" s="2" t="s">
        <v>52</v>
      </c>
      <c r="Z39" s="2" t="s">
        <v>52</v>
      </c>
      <c r="AA39" s="17"/>
      <c r="AB39" s="2" t="s">
        <v>52</v>
      </c>
    </row>
    <row r="40" spans="1:28" ht="30" customHeight="1" x14ac:dyDescent="0.3">
      <c r="A40" s="8" t="s">
        <v>489</v>
      </c>
      <c r="B40" s="8" t="s">
        <v>487</v>
      </c>
      <c r="C40" s="8" t="s">
        <v>488</v>
      </c>
      <c r="D40" s="15" t="s">
        <v>231</v>
      </c>
      <c r="E40" s="16">
        <v>0</v>
      </c>
      <c r="F40" s="8" t="s">
        <v>52</v>
      </c>
      <c r="G40" s="16">
        <v>0</v>
      </c>
      <c r="H40" s="8" t="s">
        <v>52</v>
      </c>
      <c r="I40" s="16">
        <v>0</v>
      </c>
      <c r="J40" s="8" t="s">
        <v>52</v>
      </c>
      <c r="K40" s="16">
        <v>0</v>
      </c>
      <c r="L40" s="8" t="s">
        <v>52</v>
      </c>
      <c r="M40" s="16">
        <v>30500</v>
      </c>
      <c r="N40" s="8" t="s">
        <v>52</v>
      </c>
      <c r="O40" s="16">
        <f t="shared" si="0"/>
        <v>30500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8" t="s">
        <v>1202</v>
      </c>
      <c r="X40" s="8" t="s">
        <v>52</v>
      </c>
      <c r="Y40" s="2" t="s">
        <v>52</v>
      </c>
      <c r="Z40" s="2" t="s">
        <v>52</v>
      </c>
      <c r="AA40" s="17"/>
      <c r="AB40" s="2" t="s">
        <v>52</v>
      </c>
    </row>
    <row r="41" spans="1:28" ht="30" customHeight="1" x14ac:dyDescent="0.3">
      <c r="A41" s="8" t="s">
        <v>485</v>
      </c>
      <c r="B41" s="8" t="s">
        <v>483</v>
      </c>
      <c r="C41" s="8" t="s">
        <v>484</v>
      </c>
      <c r="D41" s="15" t="s">
        <v>173</v>
      </c>
      <c r="E41" s="16">
        <v>0</v>
      </c>
      <c r="F41" s="8" t="s">
        <v>52</v>
      </c>
      <c r="G41" s="16">
        <v>0</v>
      </c>
      <c r="H41" s="8" t="s">
        <v>52</v>
      </c>
      <c r="I41" s="16">
        <v>0</v>
      </c>
      <c r="J41" s="8" t="s">
        <v>52</v>
      </c>
      <c r="K41" s="16">
        <v>0</v>
      </c>
      <c r="L41" s="8" t="s">
        <v>52</v>
      </c>
      <c r="M41" s="16">
        <v>0</v>
      </c>
      <c r="N41" s="8" t="s">
        <v>52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753000</v>
      </c>
      <c r="V41" s="16">
        <f>SMALL(Q41:U41,COUNTIF(Q41:U41,0)+1)</f>
        <v>753000</v>
      </c>
      <c r="W41" s="8" t="s">
        <v>1203</v>
      </c>
      <c r="X41" s="8" t="s">
        <v>52</v>
      </c>
      <c r="Y41" s="2" t="s">
        <v>52</v>
      </c>
      <c r="Z41" s="2" t="s">
        <v>52</v>
      </c>
      <c r="AA41" s="17"/>
      <c r="AB41" s="2" t="s">
        <v>52</v>
      </c>
    </row>
    <row r="42" spans="1:28" ht="30" customHeight="1" x14ac:dyDescent="0.3">
      <c r="A42" s="8" t="s">
        <v>498</v>
      </c>
      <c r="B42" s="8" t="s">
        <v>496</v>
      </c>
      <c r="C42" s="8" t="s">
        <v>497</v>
      </c>
      <c r="D42" s="15" t="s">
        <v>231</v>
      </c>
      <c r="E42" s="16">
        <v>0</v>
      </c>
      <c r="F42" s="8" t="s">
        <v>52</v>
      </c>
      <c r="G42" s="16">
        <v>0</v>
      </c>
      <c r="H42" s="8" t="s">
        <v>52</v>
      </c>
      <c r="I42" s="16">
        <v>0</v>
      </c>
      <c r="J42" s="8" t="s">
        <v>52</v>
      </c>
      <c r="K42" s="16">
        <v>0</v>
      </c>
      <c r="L42" s="8" t="s">
        <v>52</v>
      </c>
      <c r="M42" s="16">
        <v>0</v>
      </c>
      <c r="N42" s="8" t="s">
        <v>52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93000</v>
      </c>
      <c r="V42" s="16">
        <f>SMALL(Q42:U42,COUNTIF(Q42:U42,0)+1)</f>
        <v>93000</v>
      </c>
      <c r="W42" s="8" t="s">
        <v>1204</v>
      </c>
      <c r="X42" s="8" t="s">
        <v>52</v>
      </c>
      <c r="Y42" s="2" t="s">
        <v>52</v>
      </c>
      <c r="Z42" s="2" t="s">
        <v>52</v>
      </c>
      <c r="AA42" s="17"/>
      <c r="AB42" s="2" t="s">
        <v>52</v>
      </c>
    </row>
    <row r="43" spans="1:28" ht="30" customHeight="1" x14ac:dyDescent="0.3">
      <c r="A43" s="8" t="s">
        <v>585</v>
      </c>
      <c r="B43" s="8" t="s">
        <v>583</v>
      </c>
      <c r="C43" s="8" t="s">
        <v>584</v>
      </c>
      <c r="D43" s="15" t="s">
        <v>77</v>
      </c>
      <c r="E43" s="16">
        <v>0</v>
      </c>
      <c r="F43" s="8" t="s">
        <v>52</v>
      </c>
      <c r="G43" s="16">
        <v>0</v>
      </c>
      <c r="H43" s="8" t="s">
        <v>52</v>
      </c>
      <c r="I43" s="16">
        <v>0</v>
      </c>
      <c r="J43" s="8" t="s">
        <v>52</v>
      </c>
      <c r="K43" s="16">
        <v>0</v>
      </c>
      <c r="L43" s="8" t="s">
        <v>52</v>
      </c>
      <c r="M43" s="16">
        <v>120450</v>
      </c>
      <c r="N43" s="8" t="s">
        <v>1205</v>
      </c>
      <c r="O43" s="16">
        <f t="shared" ref="O43:O75" si="1">SMALL(E43:M43,COUNTIF(E43:M43,0)+1)</f>
        <v>120450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8" t="s">
        <v>1206</v>
      </c>
      <c r="X43" s="8" t="s">
        <v>52</v>
      </c>
      <c r="Y43" s="2" t="s">
        <v>52</v>
      </c>
      <c r="Z43" s="2" t="s">
        <v>52</v>
      </c>
      <c r="AA43" s="17"/>
      <c r="AB43" s="2" t="s">
        <v>52</v>
      </c>
    </row>
    <row r="44" spans="1:28" ht="30" customHeight="1" x14ac:dyDescent="0.3">
      <c r="A44" s="8" t="s">
        <v>634</v>
      </c>
      <c r="B44" s="8" t="s">
        <v>583</v>
      </c>
      <c r="C44" s="8" t="s">
        <v>633</v>
      </c>
      <c r="D44" s="15" t="s">
        <v>77</v>
      </c>
      <c r="E44" s="16">
        <v>0</v>
      </c>
      <c r="F44" s="8" t="s">
        <v>52</v>
      </c>
      <c r="G44" s="16">
        <v>0</v>
      </c>
      <c r="H44" s="8" t="s">
        <v>52</v>
      </c>
      <c r="I44" s="16">
        <v>0</v>
      </c>
      <c r="J44" s="8" t="s">
        <v>52</v>
      </c>
      <c r="K44" s="16">
        <v>0</v>
      </c>
      <c r="L44" s="8" t="s">
        <v>1207</v>
      </c>
      <c r="M44" s="16">
        <v>336050</v>
      </c>
      <c r="N44" s="8" t="s">
        <v>1205</v>
      </c>
      <c r="O44" s="16">
        <f t="shared" si="1"/>
        <v>336050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8" t="s">
        <v>1208</v>
      </c>
      <c r="X44" s="8" t="s">
        <v>52</v>
      </c>
      <c r="Y44" s="2" t="s">
        <v>52</v>
      </c>
      <c r="Z44" s="2" t="s">
        <v>52</v>
      </c>
      <c r="AA44" s="17"/>
      <c r="AB44" s="2" t="s">
        <v>52</v>
      </c>
    </row>
    <row r="45" spans="1:28" ht="30" customHeight="1" x14ac:dyDescent="0.3">
      <c r="A45" s="8" t="s">
        <v>639</v>
      </c>
      <c r="B45" s="8" t="s">
        <v>637</v>
      </c>
      <c r="C45" s="8" t="s">
        <v>638</v>
      </c>
      <c r="D45" s="15" t="s">
        <v>77</v>
      </c>
      <c r="E45" s="16">
        <v>0</v>
      </c>
      <c r="F45" s="8" t="s">
        <v>52</v>
      </c>
      <c r="G45" s="16">
        <v>0</v>
      </c>
      <c r="H45" s="8" t="s">
        <v>52</v>
      </c>
      <c r="I45" s="16">
        <v>0</v>
      </c>
      <c r="J45" s="8" t="s">
        <v>52</v>
      </c>
      <c r="K45" s="16">
        <v>55549</v>
      </c>
      <c r="L45" s="8" t="s">
        <v>1209</v>
      </c>
      <c r="M45" s="16">
        <v>0</v>
      </c>
      <c r="N45" s="8" t="s">
        <v>52</v>
      </c>
      <c r="O45" s="16">
        <f t="shared" si="1"/>
        <v>55549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8" t="s">
        <v>1210</v>
      </c>
      <c r="X45" s="8" t="s">
        <v>52</v>
      </c>
      <c r="Y45" s="2" t="s">
        <v>52</v>
      </c>
      <c r="Z45" s="2" t="s">
        <v>52</v>
      </c>
      <c r="AA45" s="17"/>
      <c r="AB45" s="2" t="s">
        <v>52</v>
      </c>
    </row>
    <row r="46" spans="1:28" ht="30" customHeight="1" x14ac:dyDescent="0.3">
      <c r="A46" s="8" t="s">
        <v>581</v>
      </c>
      <c r="B46" s="8" t="s">
        <v>578</v>
      </c>
      <c r="C46" s="8" t="s">
        <v>579</v>
      </c>
      <c r="D46" s="15" t="s">
        <v>580</v>
      </c>
      <c r="E46" s="16">
        <v>0</v>
      </c>
      <c r="F46" s="8" t="s">
        <v>52</v>
      </c>
      <c r="G46" s="16">
        <v>0</v>
      </c>
      <c r="H46" s="8" t="s">
        <v>52</v>
      </c>
      <c r="I46" s="16">
        <v>0</v>
      </c>
      <c r="J46" s="8" t="s">
        <v>52</v>
      </c>
      <c r="K46" s="16">
        <v>0</v>
      </c>
      <c r="L46" s="8" t="s">
        <v>52</v>
      </c>
      <c r="M46" s="16">
        <v>156000</v>
      </c>
      <c r="N46" s="8" t="s">
        <v>52</v>
      </c>
      <c r="O46" s="16">
        <f t="shared" si="1"/>
        <v>156000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8" t="s">
        <v>1211</v>
      </c>
      <c r="X46" s="8" t="s">
        <v>52</v>
      </c>
      <c r="Y46" s="2" t="s">
        <v>52</v>
      </c>
      <c r="Z46" s="2" t="s">
        <v>52</v>
      </c>
      <c r="AA46" s="17"/>
      <c r="AB46" s="2" t="s">
        <v>52</v>
      </c>
    </row>
    <row r="47" spans="1:28" ht="30" customHeight="1" x14ac:dyDescent="0.3">
      <c r="A47" s="8" t="s">
        <v>401</v>
      </c>
      <c r="B47" s="8" t="s">
        <v>399</v>
      </c>
      <c r="C47" s="8" t="s">
        <v>400</v>
      </c>
      <c r="D47" s="15" t="s">
        <v>100</v>
      </c>
      <c r="E47" s="16">
        <v>2700</v>
      </c>
      <c r="F47" s="8" t="s">
        <v>52</v>
      </c>
      <c r="G47" s="16">
        <v>9500</v>
      </c>
      <c r="H47" s="8" t="s">
        <v>1212</v>
      </c>
      <c r="I47" s="16">
        <v>2833.33</v>
      </c>
      <c r="J47" s="8" t="s">
        <v>1213</v>
      </c>
      <c r="K47" s="16">
        <v>0</v>
      </c>
      <c r="L47" s="8" t="s">
        <v>52</v>
      </c>
      <c r="M47" s="16">
        <v>0</v>
      </c>
      <c r="N47" s="8" t="s">
        <v>52</v>
      </c>
      <c r="O47" s="16">
        <f t="shared" si="1"/>
        <v>2700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8" t="s">
        <v>1214</v>
      </c>
      <c r="X47" s="8" t="s">
        <v>52</v>
      </c>
      <c r="Y47" s="2" t="s">
        <v>52</v>
      </c>
      <c r="Z47" s="2" t="s">
        <v>52</v>
      </c>
      <c r="AA47" s="17"/>
      <c r="AB47" s="2" t="s">
        <v>52</v>
      </c>
    </row>
    <row r="48" spans="1:28" ht="30" customHeight="1" x14ac:dyDescent="0.3">
      <c r="A48" s="8" t="s">
        <v>405</v>
      </c>
      <c r="B48" s="8" t="s">
        <v>403</v>
      </c>
      <c r="C48" s="8" t="s">
        <v>404</v>
      </c>
      <c r="D48" s="15" t="s">
        <v>231</v>
      </c>
      <c r="E48" s="16">
        <v>0</v>
      </c>
      <c r="F48" s="8" t="s">
        <v>52</v>
      </c>
      <c r="G48" s="16">
        <v>960</v>
      </c>
      <c r="H48" s="8" t="s">
        <v>1212</v>
      </c>
      <c r="I48" s="16">
        <v>900</v>
      </c>
      <c r="J48" s="8" t="s">
        <v>1213</v>
      </c>
      <c r="K48" s="16">
        <v>0</v>
      </c>
      <c r="L48" s="8" t="s">
        <v>52</v>
      </c>
      <c r="M48" s="16">
        <v>830</v>
      </c>
      <c r="N48" s="8" t="s">
        <v>52</v>
      </c>
      <c r="O48" s="16">
        <f t="shared" si="1"/>
        <v>830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8" t="s">
        <v>1215</v>
      </c>
      <c r="X48" s="8" t="s">
        <v>52</v>
      </c>
      <c r="Y48" s="2" t="s">
        <v>52</v>
      </c>
      <c r="Z48" s="2" t="s">
        <v>52</v>
      </c>
      <c r="AA48" s="17"/>
      <c r="AB48" s="2" t="s">
        <v>52</v>
      </c>
    </row>
    <row r="49" spans="1:28" ht="30" customHeight="1" x14ac:dyDescent="0.3">
      <c r="A49" s="8" t="s">
        <v>408</v>
      </c>
      <c r="B49" s="8" t="s">
        <v>403</v>
      </c>
      <c r="C49" s="8" t="s">
        <v>407</v>
      </c>
      <c r="D49" s="15" t="s">
        <v>231</v>
      </c>
      <c r="E49" s="16">
        <v>0</v>
      </c>
      <c r="F49" s="8" t="s">
        <v>52</v>
      </c>
      <c r="G49" s="16">
        <v>1700</v>
      </c>
      <c r="H49" s="8" t="s">
        <v>1212</v>
      </c>
      <c r="I49" s="16">
        <v>0</v>
      </c>
      <c r="J49" s="8" t="s">
        <v>52</v>
      </c>
      <c r="K49" s="16">
        <v>0</v>
      </c>
      <c r="L49" s="8" t="s">
        <v>52</v>
      </c>
      <c r="M49" s="16">
        <v>1270</v>
      </c>
      <c r="N49" s="8" t="s">
        <v>52</v>
      </c>
      <c r="O49" s="16">
        <f t="shared" si="1"/>
        <v>1270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8" t="s">
        <v>1216</v>
      </c>
      <c r="X49" s="8" t="s">
        <v>52</v>
      </c>
      <c r="Y49" s="2" t="s">
        <v>52</v>
      </c>
      <c r="Z49" s="2" t="s">
        <v>52</v>
      </c>
      <c r="AA49" s="17"/>
      <c r="AB49" s="2" t="s">
        <v>52</v>
      </c>
    </row>
    <row r="50" spans="1:28" ht="30" customHeight="1" x14ac:dyDescent="0.3">
      <c r="A50" s="8" t="s">
        <v>411</v>
      </c>
      <c r="B50" s="8" t="s">
        <v>403</v>
      </c>
      <c r="C50" s="8" t="s">
        <v>410</v>
      </c>
      <c r="D50" s="15" t="s">
        <v>231</v>
      </c>
      <c r="E50" s="16">
        <v>0</v>
      </c>
      <c r="F50" s="8" t="s">
        <v>52</v>
      </c>
      <c r="G50" s="16">
        <v>3070</v>
      </c>
      <c r="H50" s="8" t="s">
        <v>1212</v>
      </c>
      <c r="I50" s="16">
        <v>2900</v>
      </c>
      <c r="J50" s="8" t="s">
        <v>1213</v>
      </c>
      <c r="K50" s="16">
        <v>0</v>
      </c>
      <c r="L50" s="8" t="s">
        <v>52</v>
      </c>
      <c r="M50" s="16">
        <v>2470</v>
      </c>
      <c r="N50" s="8" t="s">
        <v>52</v>
      </c>
      <c r="O50" s="16">
        <f t="shared" si="1"/>
        <v>2470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8" t="s">
        <v>1217</v>
      </c>
      <c r="X50" s="8" t="s">
        <v>52</v>
      </c>
      <c r="Y50" s="2" t="s">
        <v>52</v>
      </c>
      <c r="Z50" s="2" t="s">
        <v>52</v>
      </c>
      <c r="AA50" s="17"/>
      <c r="AB50" s="2" t="s">
        <v>52</v>
      </c>
    </row>
    <row r="51" spans="1:28" ht="30" customHeight="1" x14ac:dyDescent="0.3">
      <c r="A51" s="8" t="s">
        <v>414</v>
      </c>
      <c r="B51" s="8" t="s">
        <v>403</v>
      </c>
      <c r="C51" s="8" t="s">
        <v>413</v>
      </c>
      <c r="D51" s="15" t="s">
        <v>231</v>
      </c>
      <c r="E51" s="16">
        <v>0</v>
      </c>
      <c r="F51" s="8" t="s">
        <v>52</v>
      </c>
      <c r="G51" s="16">
        <v>0</v>
      </c>
      <c r="H51" s="8" t="s">
        <v>52</v>
      </c>
      <c r="I51" s="16">
        <v>0</v>
      </c>
      <c r="J51" s="8" t="s">
        <v>52</v>
      </c>
      <c r="K51" s="16">
        <v>0</v>
      </c>
      <c r="L51" s="8" t="s">
        <v>52</v>
      </c>
      <c r="M51" s="16">
        <v>900</v>
      </c>
      <c r="N51" s="8" t="s">
        <v>52</v>
      </c>
      <c r="O51" s="16">
        <f t="shared" si="1"/>
        <v>900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8" t="s">
        <v>1218</v>
      </c>
      <c r="X51" s="8" t="s">
        <v>52</v>
      </c>
      <c r="Y51" s="2" t="s">
        <v>52</v>
      </c>
      <c r="Z51" s="2" t="s">
        <v>52</v>
      </c>
      <c r="AA51" s="17"/>
      <c r="AB51" s="2" t="s">
        <v>52</v>
      </c>
    </row>
    <row r="52" spans="1:28" ht="30" customHeight="1" x14ac:dyDescent="0.3">
      <c r="A52" s="8" t="s">
        <v>812</v>
      </c>
      <c r="B52" s="8" t="s">
        <v>795</v>
      </c>
      <c r="C52" s="8" t="s">
        <v>811</v>
      </c>
      <c r="D52" s="15" t="s">
        <v>231</v>
      </c>
      <c r="E52" s="16">
        <v>0</v>
      </c>
      <c r="F52" s="8" t="s">
        <v>52</v>
      </c>
      <c r="G52" s="16">
        <v>0</v>
      </c>
      <c r="H52" s="8" t="s">
        <v>52</v>
      </c>
      <c r="I52" s="16">
        <v>0</v>
      </c>
      <c r="J52" s="8" t="s">
        <v>52</v>
      </c>
      <c r="K52" s="16">
        <v>0</v>
      </c>
      <c r="L52" s="8" t="s">
        <v>52</v>
      </c>
      <c r="M52" s="16">
        <v>900</v>
      </c>
      <c r="N52" s="8" t="s">
        <v>52</v>
      </c>
      <c r="O52" s="16">
        <f t="shared" si="1"/>
        <v>900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8" t="s">
        <v>1219</v>
      </c>
      <c r="X52" s="8" t="s">
        <v>52</v>
      </c>
      <c r="Y52" s="2" t="s">
        <v>52</v>
      </c>
      <c r="Z52" s="2" t="s">
        <v>52</v>
      </c>
      <c r="AA52" s="17"/>
      <c r="AB52" s="2" t="s">
        <v>52</v>
      </c>
    </row>
    <row r="53" spans="1:28" ht="30" customHeight="1" x14ac:dyDescent="0.3">
      <c r="A53" s="8" t="s">
        <v>797</v>
      </c>
      <c r="B53" s="8" t="s">
        <v>795</v>
      </c>
      <c r="C53" s="8" t="s">
        <v>796</v>
      </c>
      <c r="D53" s="15" t="s">
        <v>231</v>
      </c>
      <c r="E53" s="16">
        <v>20830</v>
      </c>
      <c r="F53" s="8" t="s">
        <v>52</v>
      </c>
      <c r="G53" s="16">
        <v>25100</v>
      </c>
      <c r="H53" s="8" t="s">
        <v>1212</v>
      </c>
      <c r="I53" s="16">
        <v>0</v>
      </c>
      <c r="J53" s="8" t="s">
        <v>52</v>
      </c>
      <c r="K53" s="16">
        <v>0</v>
      </c>
      <c r="L53" s="8" t="s">
        <v>52</v>
      </c>
      <c r="M53" s="16">
        <v>0</v>
      </c>
      <c r="N53" s="8" t="s">
        <v>52</v>
      </c>
      <c r="O53" s="16">
        <f t="shared" si="1"/>
        <v>20830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8" t="s">
        <v>1220</v>
      </c>
      <c r="X53" s="8" t="s">
        <v>52</v>
      </c>
      <c r="Y53" s="2" t="s">
        <v>52</v>
      </c>
      <c r="Z53" s="2" t="s">
        <v>52</v>
      </c>
      <c r="AA53" s="17"/>
      <c r="AB53" s="2" t="s">
        <v>52</v>
      </c>
    </row>
    <row r="54" spans="1:28" ht="30" customHeight="1" x14ac:dyDescent="0.3">
      <c r="A54" s="8" t="s">
        <v>800</v>
      </c>
      <c r="B54" s="8" t="s">
        <v>795</v>
      </c>
      <c r="C54" s="8" t="s">
        <v>799</v>
      </c>
      <c r="D54" s="15" t="s">
        <v>231</v>
      </c>
      <c r="E54" s="16">
        <v>19200</v>
      </c>
      <c r="F54" s="8" t="s">
        <v>52</v>
      </c>
      <c r="G54" s="16">
        <v>24500</v>
      </c>
      <c r="H54" s="8" t="s">
        <v>1212</v>
      </c>
      <c r="I54" s="16">
        <v>0</v>
      </c>
      <c r="J54" s="8" t="s">
        <v>52</v>
      </c>
      <c r="K54" s="16">
        <v>0</v>
      </c>
      <c r="L54" s="8" t="s">
        <v>52</v>
      </c>
      <c r="M54" s="16">
        <v>0</v>
      </c>
      <c r="N54" s="8" t="s">
        <v>52</v>
      </c>
      <c r="O54" s="16">
        <f t="shared" si="1"/>
        <v>19200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8" t="s">
        <v>1221</v>
      </c>
      <c r="X54" s="8" t="s">
        <v>52</v>
      </c>
      <c r="Y54" s="2" t="s">
        <v>52</v>
      </c>
      <c r="Z54" s="2" t="s">
        <v>52</v>
      </c>
      <c r="AA54" s="17"/>
      <c r="AB54" s="2" t="s">
        <v>52</v>
      </c>
    </row>
    <row r="55" spans="1:28" ht="30" customHeight="1" x14ac:dyDescent="0.3">
      <c r="A55" s="8" t="s">
        <v>803</v>
      </c>
      <c r="B55" s="8" t="s">
        <v>795</v>
      </c>
      <c r="C55" s="8" t="s">
        <v>802</v>
      </c>
      <c r="D55" s="15" t="s">
        <v>231</v>
      </c>
      <c r="E55" s="16">
        <v>6640</v>
      </c>
      <c r="F55" s="8" t="s">
        <v>52</v>
      </c>
      <c r="G55" s="16">
        <v>8300</v>
      </c>
      <c r="H55" s="8" t="s">
        <v>1212</v>
      </c>
      <c r="I55" s="16">
        <v>0</v>
      </c>
      <c r="J55" s="8" t="s">
        <v>52</v>
      </c>
      <c r="K55" s="16">
        <v>0</v>
      </c>
      <c r="L55" s="8" t="s">
        <v>52</v>
      </c>
      <c r="M55" s="16">
        <v>0</v>
      </c>
      <c r="N55" s="8" t="s">
        <v>52</v>
      </c>
      <c r="O55" s="16">
        <f t="shared" si="1"/>
        <v>6640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8" t="s">
        <v>1222</v>
      </c>
      <c r="X55" s="8" t="s">
        <v>52</v>
      </c>
      <c r="Y55" s="2" t="s">
        <v>52</v>
      </c>
      <c r="Z55" s="2" t="s">
        <v>52</v>
      </c>
      <c r="AA55" s="17"/>
      <c r="AB55" s="2" t="s">
        <v>52</v>
      </c>
    </row>
    <row r="56" spans="1:28" ht="30" customHeight="1" x14ac:dyDescent="0.3">
      <c r="A56" s="8" t="s">
        <v>806</v>
      </c>
      <c r="B56" s="8" t="s">
        <v>795</v>
      </c>
      <c r="C56" s="8" t="s">
        <v>805</v>
      </c>
      <c r="D56" s="15" t="s">
        <v>231</v>
      </c>
      <c r="E56" s="16">
        <v>0</v>
      </c>
      <c r="F56" s="8" t="s">
        <v>52</v>
      </c>
      <c r="G56" s="16">
        <v>9000</v>
      </c>
      <c r="H56" s="8" t="s">
        <v>1212</v>
      </c>
      <c r="I56" s="16">
        <v>0</v>
      </c>
      <c r="J56" s="8" t="s">
        <v>52</v>
      </c>
      <c r="K56" s="16">
        <v>0</v>
      </c>
      <c r="L56" s="8" t="s">
        <v>52</v>
      </c>
      <c r="M56" s="16">
        <v>0</v>
      </c>
      <c r="N56" s="8" t="s">
        <v>52</v>
      </c>
      <c r="O56" s="16">
        <f t="shared" si="1"/>
        <v>9000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8" t="s">
        <v>1223</v>
      </c>
      <c r="X56" s="8" t="s">
        <v>52</v>
      </c>
      <c r="Y56" s="2" t="s">
        <v>52</v>
      </c>
      <c r="Z56" s="2" t="s">
        <v>52</v>
      </c>
      <c r="AA56" s="17"/>
      <c r="AB56" s="2" t="s">
        <v>52</v>
      </c>
    </row>
    <row r="57" spans="1:28" ht="30" customHeight="1" x14ac:dyDescent="0.3">
      <c r="A57" s="8" t="s">
        <v>809</v>
      </c>
      <c r="B57" s="8" t="s">
        <v>795</v>
      </c>
      <c r="C57" s="8" t="s">
        <v>808</v>
      </c>
      <c r="D57" s="15" t="s">
        <v>231</v>
      </c>
      <c r="E57" s="16">
        <v>0</v>
      </c>
      <c r="F57" s="8" t="s">
        <v>52</v>
      </c>
      <c r="G57" s="16">
        <v>1700</v>
      </c>
      <c r="H57" s="8" t="s">
        <v>1212</v>
      </c>
      <c r="I57" s="16">
        <v>0</v>
      </c>
      <c r="J57" s="8" t="s">
        <v>52</v>
      </c>
      <c r="K57" s="16">
        <v>0</v>
      </c>
      <c r="L57" s="8" t="s">
        <v>52</v>
      </c>
      <c r="M57" s="16">
        <v>0</v>
      </c>
      <c r="N57" s="8" t="s">
        <v>52</v>
      </c>
      <c r="O57" s="16">
        <f t="shared" si="1"/>
        <v>1700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8" t="s">
        <v>1224</v>
      </c>
      <c r="X57" s="8" t="s">
        <v>52</v>
      </c>
      <c r="Y57" s="2" t="s">
        <v>52</v>
      </c>
      <c r="Z57" s="2" t="s">
        <v>52</v>
      </c>
      <c r="AA57" s="17"/>
      <c r="AB57" s="2" t="s">
        <v>52</v>
      </c>
    </row>
    <row r="58" spans="1:28" ht="30" customHeight="1" x14ac:dyDescent="0.3">
      <c r="A58" s="8" t="s">
        <v>522</v>
      </c>
      <c r="B58" s="8" t="s">
        <v>520</v>
      </c>
      <c r="C58" s="8" t="s">
        <v>521</v>
      </c>
      <c r="D58" s="15" t="s">
        <v>77</v>
      </c>
      <c r="E58" s="16">
        <v>0</v>
      </c>
      <c r="F58" s="8" t="s">
        <v>52</v>
      </c>
      <c r="G58" s="16">
        <v>0</v>
      </c>
      <c r="H58" s="8" t="s">
        <v>52</v>
      </c>
      <c r="I58" s="16">
        <v>0</v>
      </c>
      <c r="J58" s="8" t="s">
        <v>52</v>
      </c>
      <c r="K58" s="16">
        <v>45500</v>
      </c>
      <c r="L58" s="8" t="s">
        <v>1225</v>
      </c>
      <c r="M58" s="16">
        <v>0</v>
      </c>
      <c r="N58" s="8" t="s">
        <v>52</v>
      </c>
      <c r="O58" s="16">
        <f t="shared" si="1"/>
        <v>45500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8" t="s">
        <v>1226</v>
      </c>
      <c r="X58" s="8" t="s">
        <v>52</v>
      </c>
      <c r="Y58" s="2" t="s">
        <v>52</v>
      </c>
      <c r="Z58" s="2" t="s">
        <v>52</v>
      </c>
      <c r="AA58" s="17"/>
      <c r="AB58" s="2" t="s">
        <v>52</v>
      </c>
    </row>
    <row r="59" spans="1:28" ht="30" customHeight="1" x14ac:dyDescent="0.3">
      <c r="A59" s="8" t="s">
        <v>828</v>
      </c>
      <c r="B59" s="8" t="s">
        <v>826</v>
      </c>
      <c r="C59" s="8" t="s">
        <v>827</v>
      </c>
      <c r="D59" s="15" t="s">
        <v>143</v>
      </c>
      <c r="E59" s="16">
        <v>1404</v>
      </c>
      <c r="F59" s="8" t="s">
        <v>52</v>
      </c>
      <c r="G59" s="16">
        <v>0</v>
      </c>
      <c r="H59" s="8" t="s">
        <v>52</v>
      </c>
      <c r="I59" s="16">
        <v>1420</v>
      </c>
      <c r="J59" s="8" t="s">
        <v>1227</v>
      </c>
      <c r="K59" s="16">
        <v>0</v>
      </c>
      <c r="L59" s="8" t="s">
        <v>52</v>
      </c>
      <c r="M59" s="16">
        <v>1278</v>
      </c>
      <c r="N59" s="8" t="s">
        <v>52</v>
      </c>
      <c r="O59" s="16">
        <f t="shared" si="1"/>
        <v>1278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8" t="s">
        <v>1228</v>
      </c>
      <c r="X59" s="8" t="s">
        <v>52</v>
      </c>
      <c r="Y59" s="2" t="s">
        <v>52</v>
      </c>
      <c r="Z59" s="2" t="s">
        <v>52</v>
      </c>
      <c r="AA59" s="17"/>
      <c r="AB59" s="2" t="s">
        <v>52</v>
      </c>
    </row>
    <row r="60" spans="1:28" ht="30" customHeight="1" x14ac:dyDescent="0.3">
      <c r="A60" s="8" t="s">
        <v>559</v>
      </c>
      <c r="B60" s="8" t="s">
        <v>557</v>
      </c>
      <c r="C60" s="8" t="s">
        <v>558</v>
      </c>
      <c r="D60" s="15" t="s">
        <v>231</v>
      </c>
      <c r="E60" s="16">
        <v>523</v>
      </c>
      <c r="F60" s="8" t="s">
        <v>52</v>
      </c>
      <c r="G60" s="16">
        <v>572</v>
      </c>
      <c r="H60" s="8" t="s">
        <v>1229</v>
      </c>
      <c r="I60" s="16">
        <v>590</v>
      </c>
      <c r="J60" s="8" t="s">
        <v>1230</v>
      </c>
      <c r="K60" s="16">
        <v>0</v>
      </c>
      <c r="L60" s="8" t="s">
        <v>52</v>
      </c>
      <c r="M60" s="16">
        <v>0</v>
      </c>
      <c r="N60" s="8" t="s">
        <v>52</v>
      </c>
      <c r="O60" s="16">
        <f t="shared" si="1"/>
        <v>523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8" t="s">
        <v>1231</v>
      </c>
      <c r="X60" s="8" t="s">
        <v>52</v>
      </c>
      <c r="Y60" s="2" t="s">
        <v>52</v>
      </c>
      <c r="Z60" s="2" t="s">
        <v>52</v>
      </c>
      <c r="AA60" s="17"/>
      <c r="AB60" s="2" t="s">
        <v>52</v>
      </c>
    </row>
    <row r="61" spans="1:28" ht="30" customHeight="1" x14ac:dyDescent="0.3">
      <c r="A61" s="8" t="s">
        <v>894</v>
      </c>
      <c r="B61" s="8" t="s">
        <v>892</v>
      </c>
      <c r="C61" s="8" t="s">
        <v>893</v>
      </c>
      <c r="D61" s="15" t="s">
        <v>231</v>
      </c>
      <c r="E61" s="16">
        <v>0</v>
      </c>
      <c r="F61" s="8" t="s">
        <v>52</v>
      </c>
      <c r="G61" s="16">
        <v>22.8</v>
      </c>
      <c r="H61" s="8" t="s">
        <v>1232</v>
      </c>
      <c r="I61" s="16">
        <v>120</v>
      </c>
      <c r="J61" s="8" t="s">
        <v>1233</v>
      </c>
      <c r="K61" s="16">
        <v>0</v>
      </c>
      <c r="L61" s="8" t="s">
        <v>52</v>
      </c>
      <c r="M61" s="16">
        <v>0</v>
      </c>
      <c r="N61" s="8" t="s">
        <v>52</v>
      </c>
      <c r="O61" s="16">
        <f t="shared" si="1"/>
        <v>22.8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8" t="s">
        <v>1234</v>
      </c>
      <c r="X61" s="8" t="s">
        <v>52</v>
      </c>
      <c r="Y61" s="2" t="s">
        <v>52</v>
      </c>
      <c r="Z61" s="2" t="s">
        <v>52</v>
      </c>
      <c r="AA61" s="17"/>
      <c r="AB61" s="2" t="s">
        <v>52</v>
      </c>
    </row>
    <row r="62" spans="1:28" ht="30" customHeight="1" x14ac:dyDescent="0.3">
      <c r="A62" s="8" t="s">
        <v>890</v>
      </c>
      <c r="B62" s="8" t="s">
        <v>888</v>
      </c>
      <c r="C62" s="8" t="s">
        <v>889</v>
      </c>
      <c r="D62" s="15" t="s">
        <v>231</v>
      </c>
      <c r="E62" s="16">
        <v>0</v>
      </c>
      <c r="F62" s="8" t="s">
        <v>52</v>
      </c>
      <c r="G62" s="16">
        <v>135</v>
      </c>
      <c r="H62" s="8" t="s">
        <v>1235</v>
      </c>
      <c r="I62" s="16">
        <v>0</v>
      </c>
      <c r="J62" s="8" t="s">
        <v>52</v>
      </c>
      <c r="K62" s="16">
        <v>0</v>
      </c>
      <c r="L62" s="8" t="s">
        <v>52</v>
      </c>
      <c r="M62" s="16">
        <v>0</v>
      </c>
      <c r="N62" s="8" t="s">
        <v>52</v>
      </c>
      <c r="O62" s="16">
        <f t="shared" si="1"/>
        <v>135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8" t="s">
        <v>1236</v>
      </c>
      <c r="X62" s="8" t="s">
        <v>52</v>
      </c>
      <c r="Y62" s="2" t="s">
        <v>52</v>
      </c>
      <c r="Z62" s="2" t="s">
        <v>52</v>
      </c>
      <c r="AA62" s="17"/>
      <c r="AB62" s="2" t="s">
        <v>52</v>
      </c>
    </row>
    <row r="63" spans="1:28" ht="30" customHeight="1" x14ac:dyDescent="0.3">
      <c r="A63" s="8" t="s">
        <v>986</v>
      </c>
      <c r="B63" s="8" t="s">
        <v>984</v>
      </c>
      <c r="C63" s="8" t="s">
        <v>985</v>
      </c>
      <c r="D63" s="15" t="s">
        <v>231</v>
      </c>
      <c r="E63" s="16">
        <v>0</v>
      </c>
      <c r="F63" s="8" t="s">
        <v>52</v>
      </c>
      <c r="G63" s="16">
        <v>0</v>
      </c>
      <c r="H63" s="8" t="s">
        <v>52</v>
      </c>
      <c r="I63" s="16">
        <v>0</v>
      </c>
      <c r="J63" s="8" t="s">
        <v>52</v>
      </c>
      <c r="K63" s="16">
        <v>0</v>
      </c>
      <c r="L63" s="8" t="s">
        <v>52</v>
      </c>
      <c r="M63" s="16">
        <v>4500</v>
      </c>
      <c r="N63" s="8" t="s">
        <v>52</v>
      </c>
      <c r="O63" s="16">
        <f t="shared" si="1"/>
        <v>4500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8" t="s">
        <v>1237</v>
      </c>
      <c r="X63" s="8" t="s">
        <v>52</v>
      </c>
      <c r="Y63" s="2" t="s">
        <v>52</v>
      </c>
      <c r="Z63" s="2" t="s">
        <v>52</v>
      </c>
      <c r="AA63" s="17"/>
      <c r="AB63" s="2" t="s">
        <v>52</v>
      </c>
    </row>
    <row r="64" spans="1:28" ht="30" customHeight="1" x14ac:dyDescent="0.3">
      <c r="A64" s="8" t="s">
        <v>533</v>
      </c>
      <c r="B64" s="8" t="s">
        <v>531</v>
      </c>
      <c r="C64" s="8" t="s">
        <v>532</v>
      </c>
      <c r="D64" s="15" t="s">
        <v>231</v>
      </c>
      <c r="E64" s="16">
        <v>530</v>
      </c>
      <c r="F64" s="8" t="s">
        <v>52</v>
      </c>
      <c r="G64" s="16">
        <v>544</v>
      </c>
      <c r="H64" s="8" t="s">
        <v>1213</v>
      </c>
      <c r="I64" s="16">
        <v>706</v>
      </c>
      <c r="J64" s="8" t="s">
        <v>1238</v>
      </c>
      <c r="K64" s="16">
        <v>0</v>
      </c>
      <c r="L64" s="8" t="s">
        <v>52</v>
      </c>
      <c r="M64" s="16">
        <v>0</v>
      </c>
      <c r="N64" s="8" t="s">
        <v>52</v>
      </c>
      <c r="O64" s="16">
        <f t="shared" si="1"/>
        <v>530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8" t="s">
        <v>1239</v>
      </c>
      <c r="X64" s="8" t="s">
        <v>52</v>
      </c>
      <c r="Y64" s="2" t="s">
        <v>52</v>
      </c>
      <c r="Z64" s="2" t="s">
        <v>52</v>
      </c>
      <c r="AA64" s="17"/>
      <c r="AB64" s="2" t="s">
        <v>52</v>
      </c>
    </row>
    <row r="65" spans="1:28" ht="30" customHeight="1" x14ac:dyDescent="0.3">
      <c r="A65" s="8" t="s">
        <v>1041</v>
      </c>
      <c r="B65" s="8" t="s">
        <v>1039</v>
      </c>
      <c r="C65" s="8" t="s">
        <v>1040</v>
      </c>
      <c r="D65" s="15" t="s">
        <v>569</v>
      </c>
      <c r="E65" s="16">
        <v>9492</v>
      </c>
      <c r="F65" s="8" t="s">
        <v>52</v>
      </c>
      <c r="G65" s="16">
        <v>17655.55</v>
      </c>
      <c r="H65" s="8" t="s">
        <v>1240</v>
      </c>
      <c r="I65" s="16">
        <v>22783.33</v>
      </c>
      <c r="J65" s="8" t="s">
        <v>1241</v>
      </c>
      <c r="K65" s="16">
        <v>0</v>
      </c>
      <c r="L65" s="8" t="s">
        <v>52</v>
      </c>
      <c r="M65" s="16">
        <v>0</v>
      </c>
      <c r="N65" s="8" t="s">
        <v>52</v>
      </c>
      <c r="O65" s="16">
        <f t="shared" si="1"/>
        <v>9492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8" t="s">
        <v>1242</v>
      </c>
      <c r="X65" s="8" t="s">
        <v>52</v>
      </c>
      <c r="Y65" s="2" t="s">
        <v>52</v>
      </c>
      <c r="Z65" s="2" t="s">
        <v>52</v>
      </c>
      <c r="AA65" s="17"/>
      <c r="AB65" s="2" t="s">
        <v>52</v>
      </c>
    </row>
    <row r="66" spans="1:28" ht="30" customHeight="1" x14ac:dyDescent="0.3">
      <c r="A66" s="8" t="s">
        <v>1057</v>
      </c>
      <c r="B66" s="8" t="s">
        <v>1055</v>
      </c>
      <c r="C66" s="8" t="s">
        <v>1056</v>
      </c>
      <c r="D66" s="15" t="s">
        <v>569</v>
      </c>
      <c r="E66" s="16">
        <v>0</v>
      </c>
      <c r="F66" s="8" t="s">
        <v>52</v>
      </c>
      <c r="G66" s="16">
        <v>0</v>
      </c>
      <c r="H66" s="8" t="s">
        <v>52</v>
      </c>
      <c r="I66" s="16">
        <v>10550</v>
      </c>
      <c r="J66" s="8" t="s">
        <v>1243</v>
      </c>
      <c r="K66" s="16">
        <v>0</v>
      </c>
      <c r="L66" s="8" t="s">
        <v>52</v>
      </c>
      <c r="M66" s="16">
        <v>0</v>
      </c>
      <c r="N66" s="8" t="s">
        <v>52</v>
      </c>
      <c r="O66" s="16">
        <f t="shared" si="1"/>
        <v>10550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8" t="s">
        <v>1244</v>
      </c>
      <c r="X66" s="8" t="s">
        <v>52</v>
      </c>
      <c r="Y66" s="2" t="s">
        <v>52</v>
      </c>
      <c r="Z66" s="2" t="s">
        <v>52</v>
      </c>
      <c r="AA66" s="17"/>
      <c r="AB66" s="2" t="s">
        <v>52</v>
      </c>
    </row>
    <row r="67" spans="1:28" ht="30" customHeight="1" x14ac:dyDescent="0.3">
      <c r="A67" s="8" t="s">
        <v>981</v>
      </c>
      <c r="B67" s="8" t="s">
        <v>567</v>
      </c>
      <c r="C67" s="8" t="s">
        <v>980</v>
      </c>
      <c r="D67" s="15" t="s">
        <v>569</v>
      </c>
      <c r="E67" s="16">
        <v>9310</v>
      </c>
      <c r="F67" s="8" t="s">
        <v>52</v>
      </c>
      <c r="G67" s="16">
        <v>0</v>
      </c>
      <c r="H67" s="8" t="s">
        <v>52</v>
      </c>
      <c r="I67" s="16">
        <v>0</v>
      </c>
      <c r="J67" s="8" t="s">
        <v>52</v>
      </c>
      <c r="K67" s="16">
        <v>0</v>
      </c>
      <c r="L67" s="8" t="s">
        <v>52</v>
      </c>
      <c r="M67" s="16">
        <v>0</v>
      </c>
      <c r="N67" s="8" t="s">
        <v>52</v>
      </c>
      <c r="O67" s="16">
        <f t="shared" si="1"/>
        <v>9310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8" t="s">
        <v>1245</v>
      </c>
      <c r="X67" s="8" t="s">
        <v>52</v>
      </c>
      <c r="Y67" s="2" t="s">
        <v>52</v>
      </c>
      <c r="Z67" s="2" t="s">
        <v>52</v>
      </c>
      <c r="AA67" s="17"/>
      <c r="AB67" s="2" t="s">
        <v>52</v>
      </c>
    </row>
    <row r="68" spans="1:28" ht="30" customHeight="1" x14ac:dyDescent="0.3">
      <c r="A68" s="8" t="s">
        <v>570</v>
      </c>
      <c r="B68" s="8" t="s">
        <v>567</v>
      </c>
      <c r="C68" s="8" t="s">
        <v>568</v>
      </c>
      <c r="D68" s="15" t="s">
        <v>569</v>
      </c>
      <c r="E68" s="16">
        <v>15490</v>
      </c>
      <c r="F68" s="8" t="s">
        <v>52</v>
      </c>
      <c r="G68" s="16">
        <v>0</v>
      </c>
      <c r="H68" s="8" t="s">
        <v>52</v>
      </c>
      <c r="I68" s="16">
        <v>0</v>
      </c>
      <c r="J68" s="8" t="s">
        <v>52</v>
      </c>
      <c r="K68" s="16">
        <v>0</v>
      </c>
      <c r="L68" s="8" t="s">
        <v>52</v>
      </c>
      <c r="M68" s="16">
        <v>0</v>
      </c>
      <c r="N68" s="8" t="s">
        <v>52</v>
      </c>
      <c r="O68" s="16">
        <f t="shared" si="1"/>
        <v>15490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8" t="s">
        <v>1246</v>
      </c>
      <c r="X68" s="8" t="s">
        <v>52</v>
      </c>
      <c r="Y68" s="2" t="s">
        <v>52</v>
      </c>
      <c r="Z68" s="2" t="s">
        <v>52</v>
      </c>
      <c r="AA68" s="17"/>
      <c r="AB68" s="2" t="s">
        <v>52</v>
      </c>
    </row>
    <row r="69" spans="1:28" ht="30" customHeight="1" x14ac:dyDescent="0.3">
      <c r="A69" s="8" t="s">
        <v>1045</v>
      </c>
      <c r="B69" s="8" t="s">
        <v>1043</v>
      </c>
      <c r="C69" s="8" t="s">
        <v>1044</v>
      </c>
      <c r="D69" s="15" t="s">
        <v>569</v>
      </c>
      <c r="E69" s="16">
        <v>0</v>
      </c>
      <c r="F69" s="8" t="s">
        <v>52</v>
      </c>
      <c r="G69" s="16">
        <v>3483.33</v>
      </c>
      <c r="H69" s="8" t="s">
        <v>1240</v>
      </c>
      <c r="I69" s="16">
        <v>2766.66</v>
      </c>
      <c r="J69" s="8" t="s">
        <v>1241</v>
      </c>
      <c r="K69" s="16">
        <v>0</v>
      </c>
      <c r="L69" s="8" t="s">
        <v>52</v>
      </c>
      <c r="M69" s="16">
        <v>0</v>
      </c>
      <c r="N69" s="8" t="s">
        <v>52</v>
      </c>
      <c r="O69" s="16">
        <f t="shared" si="1"/>
        <v>2766.66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8" t="s">
        <v>1247</v>
      </c>
      <c r="X69" s="8" t="s">
        <v>52</v>
      </c>
      <c r="Y69" s="2" t="s">
        <v>52</v>
      </c>
      <c r="Z69" s="2" t="s">
        <v>52</v>
      </c>
      <c r="AA69" s="17"/>
      <c r="AB69" s="2" t="s">
        <v>52</v>
      </c>
    </row>
    <row r="70" spans="1:28" ht="30" customHeight="1" x14ac:dyDescent="0.3">
      <c r="A70" s="8" t="s">
        <v>163</v>
      </c>
      <c r="B70" s="8" t="s">
        <v>161</v>
      </c>
      <c r="C70" s="8" t="s">
        <v>162</v>
      </c>
      <c r="D70" s="15" t="s">
        <v>100</v>
      </c>
      <c r="E70" s="16">
        <v>2586</v>
      </c>
      <c r="F70" s="8" t="s">
        <v>52</v>
      </c>
      <c r="G70" s="16">
        <v>0</v>
      </c>
      <c r="H70" s="8" t="s">
        <v>52</v>
      </c>
      <c r="I70" s="16">
        <v>0</v>
      </c>
      <c r="J70" s="8" t="s">
        <v>52</v>
      </c>
      <c r="K70" s="16">
        <v>0</v>
      </c>
      <c r="L70" s="8" t="s">
        <v>52</v>
      </c>
      <c r="M70" s="16">
        <v>0</v>
      </c>
      <c r="N70" s="8" t="s">
        <v>52</v>
      </c>
      <c r="O70" s="16">
        <f t="shared" si="1"/>
        <v>2586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8" t="s">
        <v>1248</v>
      </c>
      <c r="X70" s="8" t="s">
        <v>52</v>
      </c>
      <c r="Y70" s="2" t="s">
        <v>52</v>
      </c>
      <c r="Z70" s="2" t="s">
        <v>52</v>
      </c>
      <c r="AA70" s="17"/>
      <c r="AB70" s="2" t="s">
        <v>52</v>
      </c>
    </row>
    <row r="71" spans="1:28" ht="30" customHeight="1" x14ac:dyDescent="0.3">
      <c r="A71" s="8" t="s">
        <v>166</v>
      </c>
      <c r="B71" s="8" t="s">
        <v>161</v>
      </c>
      <c r="C71" s="8" t="s">
        <v>165</v>
      </c>
      <c r="D71" s="15" t="s">
        <v>100</v>
      </c>
      <c r="E71" s="16">
        <v>3688</v>
      </c>
      <c r="F71" s="8" t="s">
        <v>52</v>
      </c>
      <c r="G71" s="16">
        <v>0</v>
      </c>
      <c r="H71" s="8" t="s">
        <v>52</v>
      </c>
      <c r="I71" s="16">
        <v>0</v>
      </c>
      <c r="J71" s="8" t="s">
        <v>52</v>
      </c>
      <c r="K71" s="16">
        <v>0</v>
      </c>
      <c r="L71" s="8" t="s">
        <v>52</v>
      </c>
      <c r="M71" s="16">
        <v>0</v>
      </c>
      <c r="N71" s="8" t="s">
        <v>52</v>
      </c>
      <c r="O71" s="16">
        <f t="shared" si="1"/>
        <v>3688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8" t="s">
        <v>1249</v>
      </c>
      <c r="X71" s="8" t="s">
        <v>52</v>
      </c>
      <c r="Y71" s="2" t="s">
        <v>52</v>
      </c>
      <c r="Z71" s="2" t="s">
        <v>52</v>
      </c>
      <c r="AA71" s="17"/>
      <c r="AB71" s="2" t="s">
        <v>52</v>
      </c>
    </row>
    <row r="72" spans="1:28" ht="30" customHeight="1" x14ac:dyDescent="0.3">
      <c r="A72" s="8" t="s">
        <v>169</v>
      </c>
      <c r="B72" s="8" t="s">
        <v>161</v>
      </c>
      <c r="C72" s="8" t="s">
        <v>168</v>
      </c>
      <c r="D72" s="15" t="s">
        <v>100</v>
      </c>
      <c r="E72" s="16">
        <v>7670</v>
      </c>
      <c r="F72" s="8" t="s">
        <v>52</v>
      </c>
      <c r="G72" s="16">
        <v>0</v>
      </c>
      <c r="H72" s="8" t="s">
        <v>52</v>
      </c>
      <c r="I72" s="16">
        <v>0</v>
      </c>
      <c r="J72" s="8" t="s">
        <v>52</v>
      </c>
      <c r="K72" s="16">
        <v>0</v>
      </c>
      <c r="L72" s="8" t="s">
        <v>52</v>
      </c>
      <c r="M72" s="16">
        <v>0</v>
      </c>
      <c r="N72" s="8" t="s">
        <v>52</v>
      </c>
      <c r="O72" s="16">
        <f t="shared" si="1"/>
        <v>7670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8" t="s">
        <v>1250</v>
      </c>
      <c r="X72" s="8" t="s">
        <v>52</v>
      </c>
      <c r="Y72" s="2" t="s">
        <v>52</v>
      </c>
      <c r="Z72" s="2" t="s">
        <v>52</v>
      </c>
      <c r="AA72" s="17"/>
      <c r="AB72" s="2" t="s">
        <v>52</v>
      </c>
    </row>
    <row r="73" spans="1:28" ht="30" customHeight="1" x14ac:dyDescent="0.3">
      <c r="A73" s="8" t="s">
        <v>611</v>
      </c>
      <c r="B73" s="8" t="s">
        <v>587</v>
      </c>
      <c r="C73" s="8" t="s">
        <v>610</v>
      </c>
      <c r="D73" s="15" t="s">
        <v>100</v>
      </c>
      <c r="E73" s="16">
        <v>3610</v>
      </c>
      <c r="F73" s="8" t="s">
        <v>52</v>
      </c>
      <c r="G73" s="16">
        <v>4050</v>
      </c>
      <c r="H73" s="8" t="s">
        <v>1251</v>
      </c>
      <c r="I73" s="16">
        <v>4010</v>
      </c>
      <c r="J73" s="8" t="s">
        <v>1252</v>
      </c>
      <c r="K73" s="16">
        <v>0</v>
      </c>
      <c r="L73" s="8" t="s">
        <v>52</v>
      </c>
      <c r="M73" s="16">
        <v>0</v>
      </c>
      <c r="N73" s="8" t="s">
        <v>52</v>
      </c>
      <c r="O73" s="16">
        <f t="shared" si="1"/>
        <v>3610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8" t="s">
        <v>1253</v>
      </c>
      <c r="X73" s="8" t="s">
        <v>52</v>
      </c>
      <c r="Y73" s="2" t="s">
        <v>52</v>
      </c>
      <c r="Z73" s="2" t="s">
        <v>52</v>
      </c>
      <c r="AA73" s="17"/>
      <c r="AB73" s="2" t="s">
        <v>52</v>
      </c>
    </row>
    <row r="74" spans="1:28" ht="30" customHeight="1" x14ac:dyDescent="0.3">
      <c r="A74" s="8" t="s">
        <v>589</v>
      </c>
      <c r="B74" s="8" t="s">
        <v>587</v>
      </c>
      <c r="C74" s="8" t="s">
        <v>588</v>
      </c>
      <c r="D74" s="15" t="s">
        <v>100</v>
      </c>
      <c r="E74" s="16">
        <v>8950</v>
      </c>
      <c r="F74" s="8" t="s">
        <v>52</v>
      </c>
      <c r="G74" s="16">
        <v>9910</v>
      </c>
      <c r="H74" s="8" t="s">
        <v>1254</v>
      </c>
      <c r="I74" s="16">
        <v>9910</v>
      </c>
      <c r="J74" s="8" t="s">
        <v>1252</v>
      </c>
      <c r="K74" s="16">
        <v>0</v>
      </c>
      <c r="L74" s="8" t="s">
        <v>52</v>
      </c>
      <c r="M74" s="16">
        <v>0</v>
      </c>
      <c r="N74" s="8" t="s">
        <v>52</v>
      </c>
      <c r="O74" s="16">
        <f t="shared" si="1"/>
        <v>8950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8" t="s">
        <v>1255</v>
      </c>
      <c r="X74" s="8" t="s">
        <v>52</v>
      </c>
      <c r="Y74" s="2" t="s">
        <v>52</v>
      </c>
      <c r="Z74" s="2" t="s">
        <v>52</v>
      </c>
      <c r="AA74" s="17"/>
      <c r="AB74" s="2" t="s">
        <v>52</v>
      </c>
    </row>
    <row r="75" spans="1:28" ht="30" customHeight="1" x14ac:dyDescent="0.3">
      <c r="A75" s="8" t="s">
        <v>688</v>
      </c>
      <c r="B75" s="8" t="s">
        <v>587</v>
      </c>
      <c r="C75" s="8" t="s">
        <v>687</v>
      </c>
      <c r="D75" s="15" t="s">
        <v>100</v>
      </c>
      <c r="E75" s="16">
        <v>11130</v>
      </c>
      <c r="F75" s="8" t="s">
        <v>52</v>
      </c>
      <c r="G75" s="16">
        <v>12500</v>
      </c>
      <c r="H75" s="8" t="s">
        <v>1254</v>
      </c>
      <c r="I75" s="16">
        <v>12490</v>
      </c>
      <c r="J75" s="8" t="s">
        <v>1252</v>
      </c>
      <c r="K75" s="16">
        <v>0</v>
      </c>
      <c r="L75" s="8" t="s">
        <v>52</v>
      </c>
      <c r="M75" s="16">
        <v>0</v>
      </c>
      <c r="N75" s="8" t="s">
        <v>52</v>
      </c>
      <c r="O75" s="16">
        <f t="shared" si="1"/>
        <v>11130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8" t="s">
        <v>1256</v>
      </c>
      <c r="X75" s="8" t="s">
        <v>52</v>
      </c>
      <c r="Y75" s="2" t="s">
        <v>52</v>
      </c>
      <c r="Z75" s="2" t="s">
        <v>52</v>
      </c>
      <c r="AA75" s="17"/>
      <c r="AB75" s="2" t="s">
        <v>52</v>
      </c>
    </row>
    <row r="76" spans="1:28" ht="30" customHeight="1" x14ac:dyDescent="0.3">
      <c r="A76" s="8" t="s">
        <v>342</v>
      </c>
      <c r="B76" s="8" t="s">
        <v>340</v>
      </c>
      <c r="C76" s="8" t="s">
        <v>341</v>
      </c>
      <c r="D76" s="15" t="s">
        <v>105</v>
      </c>
      <c r="E76" s="16">
        <v>0</v>
      </c>
      <c r="F76" s="8" t="s">
        <v>52</v>
      </c>
      <c r="G76" s="16">
        <v>0</v>
      </c>
      <c r="H76" s="8" t="s">
        <v>52</v>
      </c>
      <c r="I76" s="16">
        <v>0</v>
      </c>
      <c r="J76" s="8" t="s">
        <v>52</v>
      </c>
      <c r="K76" s="16">
        <v>0</v>
      </c>
      <c r="L76" s="8" t="s">
        <v>52</v>
      </c>
      <c r="M76" s="16">
        <v>0</v>
      </c>
      <c r="N76" s="8" t="s">
        <v>52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94250</v>
      </c>
      <c r="V76" s="16">
        <f>SMALL(Q76:U76,COUNTIF(Q76:U76,0)+1)</f>
        <v>94250</v>
      </c>
      <c r="W76" s="8" t="s">
        <v>1257</v>
      </c>
      <c r="X76" s="8" t="s">
        <v>52</v>
      </c>
      <c r="Y76" s="2" t="s">
        <v>52</v>
      </c>
      <c r="Z76" s="2" t="s">
        <v>52</v>
      </c>
      <c r="AA76" s="17"/>
      <c r="AB76" s="2" t="s">
        <v>52</v>
      </c>
    </row>
    <row r="77" spans="1:28" ht="30" customHeight="1" x14ac:dyDescent="0.3">
      <c r="A77" s="8" t="s">
        <v>346</v>
      </c>
      <c r="B77" s="8" t="s">
        <v>344</v>
      </c>
      <c r="C77" s="8" t="s">
        <v>345</v>
      </c>
      <c r="D77" s="15" t="s">
        <v>105</v>
      </c>
      <c r="E77" s="16">
        <v>0</v>
      </c>
      <c r="F77" s="8" t="s">
        <v>52</v>
      </c>
      <c r="G77" s="16">
        <v>0</v>
      </c>
      <c r="H77" s="8" t="s">
        <v>52</v>
      </c>
      <c r="I77" s="16">
        <v>0</v>
      </c>
      <c r="J77" s="8" t="s">
        <v>52</v>
      </c>
      <c r="K77" s="16">
        <v>0</v>
      </c>
      <c r="L77" s="8" t="s">
        <v>52</v>
      </c>
      <c r="M77" s="16">
        <v>0</v>
      </c>
      <c r="N77" s="8" t="s">
        <v>52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15226</v>
      </c>
      <c r="V77" s="16">
        <f>SMALL(Q77:U77,COUNTIF(Q77:U77,0)+1)</f>
        <v>15226</v>
      </c>
      <c r="W77" s="8" t="s">
        <v>1258</v>
      </c>
      <c r="X77" s="8" t="s">
        <v>52</v>
      </c>
      <c r="Y77" s="2" t="s">
        <v>52</v>
      </c>
      <c r="Z77" s="2" t="s">
        <v>52</v>
      </c>
      <c r="AA77" s="17"/>
      <c r="AB77" s="2" t="s">
        <v>52</v>
      </c>
    </row>
    <row r="78" spans="1:28" ht="30" customHeight="1" x14ac:dyDescent="0.3">
      <c r="A78" s="8" t="s">
        <v>917</v>
      </c>
      <c r="B78" s="8" t="s">
        <v>914</v>
      </c>
      <c r="C78" s="8" t="s">
        <v>915</v>
      </c>
      <c r="D78" s="15" t="s">
        <v>916</v>
      </c>
      <c r="E78" s="16">
        <v>0</v>
      </c>
      <c r="F78" s="8" t="s">
        <v>52</v>
      </c>
      <c r="G78" s="16">
        <v>0</v>
      </c>
      <c r="H78" s="8" t="s">
        <v>52</v>
      </c>
      <c r="I78" s="16">
        <v>0</v>
      </c>
      <c r="J78" s="8" t="s">
        <v>52</v>
      </c>
      <c r="K78" s="16">
        <v>0</v>
      </c>
      <c r="L78" s="8" t="s">
        <v>52</v>
      </c>
      <c r="M78" s="16">
        <v>0</v>
      </c>
      <c r="N78" s="8" t="s">
        <v>52</v>
      </c>
      <c r="O78" s="16">
        <v>0</v>
      </c>
      <c r="P78" s="16">
        <v>0</v>
      </c>
      <c r="Q78" s="16">
        <v>87</v>
      </c>
      <c r="R78" s="16">
        <v>0</v>
      </c>
      <c r="S78" s="16">
        <v>0</v>
      </c>
      <c r="T78" s="16">
        <v>0</v>
      </c>
      <c r="U78" s="16">
        <v>0</v>
      </c>
      <c r="V78" s="16">
        <f>SMALL(Q78:U78,COUNTIF(Q78:U78,0)+1)</f>
        <v>87</v>
      </c>
      <c r="W78" s="8" t="s">
        <v>1259</v>
      </c>
      <c r="X78" s="8" t="s">
        <v>52</v>
      </c>
      <c r="Y78" s="2" t="s">
        <v>52</v>
      </c>
      <c r="Z78" s="2" t="s">
        <v>52</v>
      </c>
      <c r="AA78" s="17"/>
      <c r="AB78" s="2" t="s">
        <v>52</v>
      </c>
    </row>
    <row r="79" spans="1:28" ht="30" customHeight="1" x14ac:dyDescent="0.3">
      <c r="A79" s="8" t="s">
        <v>475</v>
      </c>
      <c r="B79" s="8" t="s">
        <v>472</v>
      </c>
      <c r="C79" s="8" t="s">
        <v>473</v>
      </c>
      <c r="D79" s="15" t="s">
        <v>474</v>
      </c>
      <c r="E79" s="16">
        <v>0</v>
      </c>
      <c r="F79" s="8" t="s">
        <v>52</v>
      </c>
      <c r="G79" s="16">
        <v>0</v>
      </c>
      <c r="H79" s="8" t="s">
        <v>52</v>
      </c>
      <c r="I79" s="16">
        <v>0</v>
      </c>
      <c r="J79" s="8" t="s">
        <v>52</v>
      </c>
      <c r="K79" s="16">
        <v>0</v>
      </c>
      <c r="L79" s="8" t="s">
        <v>52</v>
      </c>
      <c r="M79" s="16">
        <v>0</v>
      </c>
      <c r="N79" s="8" t="s">
        <v>52</v>
      </c>
      <c r="O79" s="16">
        <v>0</v>
      </c>
      <c r="P79" s="16">
        <v>102628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8" t="s">
        <v>1260</v>
      </c>
      <c r="X79" s="8" t="s">
        <v>52</v>
      </c>
      <c r="Y79" s="2" t="s">
        <v>1261</v>
      </c>
      <c r="Z79" s="2" t="s">
        <v>52</v>
      </c>
      <c r="AA79" s="17"/>
      <c r="AB79" s="2" t="s">
        <v>52</v>
      </c>
    </row>
    <row r="80" spans="1:28" ht="30" customHeight="1" x14ac:dyDescent="0.3">
      <c r="A80" s="8" t="s">
        <v>504</v>
      </c>
      <c r="B80" s="8" t="s">
        <v>503</v>
      </c>
      <c r="C80" s="8" t="s">
        <v>473</v>
      </c>
      <c r="D80" s="15" t="s">
        <v>474</v>
      </c>
      <c r="E80" s="16">
        <v>0</v>
      </c>
      <c r="F80" s="8" t="s">
        <v>52</v>
      </c>
      <c r="G80" s="16">
        <v>0</v>
      </c>
      <c r="H80" s="8" t="s">
        <v>52</v>
      </c>
      <c r="I80" s="16">
        <v>0</v>
      </c>
      <c r="J80" s="8" t="s">
        <v>52</v>
      </c>
      <c r="K80" s="16">
        <v>0</v>
      </c>
      <c r="L80" s="8" t="s">
        <v>52</v>
      </c>
      <c r="M80" s="16">
        <v>0</v>
      </c>
      <c r="N80" s="8" t="s">
        <v>52</v>
      </c>
      <c r="O80" s="16">
        <v>0</v>
      </c>
      <c r="P80" s="16">
        <v>123074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8" t="s">
        <v>1262</v>
      </c>
      <c r="X80" s="8" t="s">
        <v>52</v>
      </c>
      <c r="Y80" s="2" t="s">
        <v>1261</v>
      </c>
      <c r="Z80" s="2" t="s">
        <v>52</v>
      </c>
      <c r="AA80" s="17"/>
      <c r="AB80" s="2" t="s">
        <v>52</v>
      </c>
    </row>
    <row r="81" spans="1:28" ht="30" customHeight="1" x14ac:dyDescent="0.3">
      <c r="A81" s="8" t="s">
        <v>526</v>
      </c>
      <c r="B81" s="8" t="s">
        <v>525</v>
      </c>
      <c r="C81" s="8" t="s">
        <v>473</v>
      </c>
      <c r="D81" s="15" t="s">
        <v>474</v>
      </c>
      <c r="E81" s="16">
        <v>0</v>
      </c>
      <c r="F81" s="8" t="s">
        <v>52</v>
      </c>
      <c r="G81" s="16">
        <v>0</v>
      </c>
      <c r="H81" s="8" t="s">
        <v>52</v>
      </c>
      <c r="I81" s="16">
        <v>0</v>
      </c>
      <c r="J81" s="8" t="s">
        <v>52</v>
      </c>
      <c r="K81" s="16">
        <v>0</v>
      </c>
      <c r="L81" s="8" t="s">
        <v>52</v>
      </c>
      <c r="M81" s="16">
        <v>0</v>
      </c>
      <c r="N81" s="8" t="s">
        <v>52</v>
      </c>
      <c r="O81" s="16">
        <v>0</v>
      </c>
      <c r="P81" s="16">
        <v>180153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8" t="s">
        <v>1263</v>
      </c>
      <c r="X81" s="8" t="s">
        <v>52</v>
      </c>
      <c r="Y81" s="2" t="s">
        <v>1261</v>
      </c>
      <c r="Z81" s="2" t="s">
        <v>52</v>
      </c>
      <c r="AA81" s="17"/>
      <c r="AB81" s="2" t="s">
        <v>52</v>
      </c>
    </row>
    <row r="82" spans="1:28" ht="30" customHeight="1" x14ac:dyDescent="0.3">
      <c r="A82" s="8" t="s">
        <v>840</v>
      </c>
      <c r="B82" s="8" t="s">
        <v>839</v>
      </c>
      <c r="C82" s="8" t="s">
        <v>473</v>
      </c>
      <c r="D82" s="15" t="s">
        <v>474</v>
      </c>
      <c r="E82" s="16">
        <v>0</v>
      </c>
      <c r="F82" s="8" t="s">
        <v>52</v>
      </c>
      <c r="G82" s="16">
        <v>0</v>
      </c>
      <c r="H82" s="8" t="s">
        <v>52</v>
      </c>
      <c r="I82" s="16">
        <v>0</v>
      </c>
      <c r="J82" s="8" t="s">
        <v>52</v>
      </c>
      <c r="K82" s="16">
        <v>0</v>
      </c>
      <c r="L82" s="8" t="s">
        <v>52</v>
      </c>
      <c r="M82" s="16">
        <v>0</v>
      </c>
      <c r="N82" s="8" t="s">
        <v>52</v>
      </c>
      <c r="O82" s="16">
        <v>0</v>
      </c>
      <c r="P82" s="16">
        <v>170033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8" t="s">
        <v>1264</v>
      </c>
      <c r="X82" s="8" t="s">
        <v>52</v>
      </c>
      <c r="Y82" s="2" t="s">
        <v>1261</v>
      </c>
      <c r="Z82" s="2" t="s">
        <v>52</v>
      </c>
      <c r="AA82" s="17"/>
      <c r="AB82" s="2" t="s">
        <v>52</v>
      </c>
    </row>
    <row r="83" spans="1:28" ht="30" customHeight="1" x14ac:dyDescent="0.3">
      <c r="A83" s="8" t="s">
        <v>757</v>
      </c>
      <c r="B83" s="8" t="s">
        <v>756</v>
      </c>
      <c r="C83" s="8" t="s">
        <v>473</v>
      </c>
      <c r="D83" s="15" t="s">
        <v>474</v>
      </c>
      <c r="E83" s="16">
        <v>0</v>
      </c>
      <c r="F83" s="8" t="s">
        <v>52</v>
      </c>
      <c r="G83" s="16">
        <v>0</v>
      </c>
      <c r="H83" s="8" t="s">
        <v>52</v>
      </c>
      <c r="I83" s="16">
        <v>0</v>
      </c>
      <c r="J83" s="8" t="s">
        <v>52</v>
      </c>
      <c r="K83" s="16">
        <v>0</v>
      </c>
      <c r="L83" s="8" t="s">
        <v>52</v>
      </c>
      <c r="M83" s="16">
        <v>0</v>
      </c>
      <c r="N83" s="8" t="s">
        <v>52</v>
      </c>
      <c r="O83" s="16">
        <v>0</v>
      </c>
      <c r="P83" s="16">
        <v>156492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8" t="s">
        <v>1265</v>
      </c>
      <c r="X83" s="8" t="s">
        <v>52</v>
      </c>
      <c r="Y83" s="2" t="s">
        <v>1261</v>
      </c>
      <c r="Z83" s="2" t="s">
        <v>52</v>
      </c>
      <c r="AA83" s="17"/>
      <c r="AB83" s="2" t="s">
        <v>52</v>
      </c>
    </row>
    <row r="84" spans="1:28" ht="30" customHeight="1" x14ac:dyDescent="0.3">
      <c r="A84" s="8" t="s">
        <v>962</v>
      </c>
      <c r="B84" s="8" t="s">
        <v>961</v>
      </c>
      <c r="C84" s="8" t="s">
        <v>473</v>
      </c>
      <c r="D84" s="15" t="s">
        <v>474</v>
      </c>
      <c r="E84" s="16">
        <v>0</v>
      </c>
      <c r="F84" s="8" t="s">
        <v>52</v>
      </c>
      <c r="G84" s="16">
        <v>0</v>
      </c>
      <c r="H84" s="8" t="s">
        <v>52</v>
      </c>
      <c r="I84" s="16">
        <v>0</v>
      </c>
      <c r="J84" s="8" t="s">
        <v>52</v>
      </c>
      <c r="K84" s="16">
        <v>0</v>
      </c>
      <c r="L84" s="8" t="s">
        <v>52</v>
      </c>
      <c r="M84" s="16">
        <v>0</v>
      </c>
      <c r="N84" s="8" t="s">
        <v>52</v>
      </c>
      <c r="O84" s="16">
        <v>0</v>
      </c>
      <c r="P84" s="16">
        <v>143643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8" t="s">
        <v>1266</v>
      </c>
      <c r="X84" s="8" t="s">
        <v>52</v>
      </c>
      <c r="Y84" s="2" t="s">
        <v>1261</v>
      </c>
      <c r="Z84" s="2" t="s">
        <v>52</v>
      </c>
      <c r="AA84" s="17"/>
      <c r="AB84" s="2" t="s">
        <v>52</v>
      </c>
    </row>
    <row r="85" spans="1:28" ht="30" customHeight="1" x14ac:dyDescent="0.3">
      <c r="A85" s="8" t="s">
        <v>549</v>
      </c>
      <c r="B85" s="8" t="s">
        <v>548</v>
      </c>
      <c r="C85" s="8" t="s">
        <v>473</v>
      </c>
      <c r="D85" s="15" t="s">
        <v>474</v>
      </c>
      <c r="E85" s="16">
        <v>0</v>
      </c>
      <c r="F85" s="8" t="s">
        <v>52</v>
      </c>
      <c r="G85" s="16">
        <v>0</v>
      </c>
      <c r="H85" s="8" t="s">
        <v>52</v>
      </c>
      <c r="I85" s="16">
        <v>0</v>
      </c>
      <c r="J85" s="8" t="s">
        <v>52</v>
      </c>
      <c r="K85" s="16">
        <v>0</v>
      </c>
      <c r="L85" s="8" t="s">
        <v>52</v>
      </c>
      <c r="M85" s="16">
        <v>0</v>
      </c>
      <c r="N85" s="8" t="s">
        <v>52</v>
      </c>
      <c r="O85" s="16">
        <v>0</v>
      </c>
      <c r="P85" s="16">
        <v>156660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8" t="s">
        <v>1267</v>
      </c>
      <c r="X85" s="8" t="s">
        <v>52</v>
      </c>
      <c r="Y85" s="2" t="s">
        <v>1261</v>
      </c>
      <c r="Z85" s="2" t="s">
        <v>52</v>
      </c>
      <c r="AA85" s="17"/>
      <c r="AB85" s="2" t="s">
        <v>52</v>
      </c>
    </row>
    <row r="86" spans="1:28" ht="30" customHeight="1" x14ac:dyDescent="0.3">
      <c r="A86" s="8" t="s">
        <v>851</v>
      </c>
      <c r="B86" s="8" t="s">
        <v>850</v>
      </c>
      <c r="C86" s="8" t="s">
        <v>473</v>
      </c>
      <c r="D86" s="15" t="s">
        <v>474</v>
      </c>
      <c r="E86" s="16">
        <v>0</v>
      </c>
      <c r="F86" s="8" t="s">
        <v>52</v>
      </c>
      <c r="G86" s="16">
        <v>0</v>
      </c>
      <c r="H86" s="8" t="s">
        <v>52</v>
      </c>
      <c r="I86" s="16">
        <v>0</v>
      </c>
      <c r="J86" s="8" t="s">
        <v>52</v>
      </c>
      <c r="K86" s="16">
        <v>0</v>
      </c>
      <c r="L86" s="8" t="s">
        <v>52</v>
      </c>
      <c r="M86" s="16">
        <v>0</v>
      </c>
      <c r="N86" s="8" t="s">
        <v>52</v>
      </c>
      <c r="O86" s="16">
        <v>0</v>
      </c>
      <c r="P86" s="16">
        <v>157183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8" t="s">
        <v>1268</v>
      </c>
      <c r="X86" s="8" t="s">
        <v>52</v>
      </c>
      <c r="Y86" s="2" t="s">
        <v>1261</v>
      </c>
      <c r="Z86" s="2" t="s">
        <v>52</v>
      </c>
      <c r="AA86" s="17"/>
      <c r="AB86" s="2" t="s">
        <v>52</v>
      </c>
    </row>
    <row r="87" spans="1:28" ht="30" customHeight="1" x14ac:dyDescent="0.3">
      <c r="A87" s="8" t="s">
        <v>509</v>
      </c>
      <c r="B87" s="8" t="s">
        <v>508</v>
      </c>
      <c r="C87" s="8" t="s">
        <v>473</v>
      </c>
      <c r="D87" s="15" t="s">
        <v>474</v>
      </c>
      <c r="E87" s="16">
        <v>0</v>
      </c>
      <c r="F87" s="8" t="s">
        <v>52</v>
      </c>
      <c r="G87" s="16">
        <v>0</v>
      </c>
      <c r="H87" s="8" t="s">
        <v>52</v>
      </c>
      <c r="I87" s="16">
        <v>0</v>
      </c>
      <c r="J87" s="8" t="s">
        <v>52</v>
      </c>
      <c r="K87" s="16">
        <v>0</v>
      </c>
      <c r="L87" s="8" t="s">
        <v>52</v>
      </c>
      <c r="M87" s="16">
        <v>0</v>
      </c>
      <c r="N87" s="8" t="s">
        <v>52</v>
      </c>
      <c r="O87" s="16">
        <v>0</v>
      </c>
      <c r="P87" s="16">
        <v>161530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8" t="s">
        <v>1269</v>
      </c>
      <c r="X87" s="8" t="s">
        <v>52</v>
      </c>
      <c r="Y87" s="2" t="s">
        <v>1261</v>
      </c>
      <c r="Z87" s="2" t="s">
        <v>52</v>
      </c>
      <c r="AA87" s="17"/>
      <c r="AB87" s="2" t="s">
        <v>52</v>
      </c>
    </row>
    <row r="88" spans="1:28" ht="30" customHeight="1" x14ac:dyDescent="0.3">
      <c r="A88" s="8" t="s">
        <v>501</v>
      </c>
      <c r="B88" s="8" t="s">
        <v>500</v>
      </c>
      <c r="C88" s="8" t="s">
        <v>473</v>
      </c>
      <c r="D88" s="15" t="s">
        <v>474</v>
      </c>
      <c r="E88" s="16">
        <v>0</v>
      </c>
      <c r="F88" s="8" t="s">
        <v>52</v>
      </c>
      <c r="G88" s="16">
        <v>0</v>
      </c>
      <c r="H88" s="8" t="s">
        <v>52</v>
      </c>
      <c r="I88" s="16">
        <v>0</v>
      </c>
      <c r="J88" s="8" t="s">
        <v>52</v>
      </c>
      <c r="K88" s="16">
        <v>0</v>
      </c>
      <c r="L88" s="8" t="s">
        <v>52</v>
      </c>
      <c r="M88" s="16">
        <v>0</v>
      </c>
      <c r="N88" s="8" t="s">
        <v>52</v>
      </c>
      <c r="O88" s="16">
        <v>0</v>
      </c>
      <c r="P88" s="16">
        <v>122918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8" t="s">
        <v>1270</v>
      </c>
      <c r="X88" s="8" t="s">
        <v>52</v>
      </c>
      <c r="Y88" s="2" t="s">
        <v>1261</v>
      </c>
      <c r="Z88" s="2" t="s">
        <v>52</v>
      </c>
      <c r="AA88" s="17"/>
      <c r="AB88" s="2" t="s">
        <v>52</v>
      </c>
    </row>
    <row r="89" spans="1:28" ht="30" customHeight="1" x14ac:dyDescent="0.3">
      <c r="A89" s="8" t="s">
        <v>885</v>
      </c>
      <c r="B89" s="8" t="s">
        <v>884</v>
      </c>
      <c r="C89" s="8" t="s">
        <v>473</v>
      </c>
      <c r="D89" s="15" t="s">
        <v>474</v>
      </c>
      <c r="E89" s="16">
        <v>0</v>
      </c>
      <c r="F89" s="8" t="s">
        <v>52</v>
      </c>
      <c r="G89" s="16">
        <v>0</v>
      </c>
      <c r="H89" s="8" t="s">
        <v>52</v>
      </c>
      <c r="I89" s="16">
        <v>0</v>
      </c>
      <c r="J89" s="8" t="s">
        <v>52</v>
      </c>
      <c r="K89" s="16">
        <v>0</v>
      </c>
      <c r="L89" s="8" t="s">
        <v>52</v>
      </c>
      <c r="M89" s="16">
        <v>0</v>
      </c>
      <c r="N89" s="8" t="s">
        <v>52</v>
      </c>
      <c r="O89" s="16">
        <v>0</v>
      </c>
      <c r="P89" s="16">
        <v>143608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8" t="s">
        <v>1271</v>
      </c>
      <c r="X89" s="8" t="s">
        <v>52</v>
      </c>
      <c r="Y89" s="2" t="s">
        <v>1261</v>
      </c>
      <c r="Z89" s="2" t="s">
        <v>52</v>
      </c>
      <c r="AA89" s="17"/>
      <c r="AB89" s="2" t="s">
        <v>52</v>
      </c>
    </row>
    <row r="90" spans="1:28" ht="30" customHeight="1" x14ac:dyDescent="0.3">
      <c r="A90" s="8" t="s">
        <v>1051</v>
      </c>
      <c r="B90" s="8" t="s">
        <v>1050</v>
      </c>
      <c r="C90" s="8" t="s">
        <v>473</v>
      </c>
      <c r="D90" s="15" t="s">
        <v>474</v>
      </c>
      <c r="E90" s="16">
        <v>0</v>
      </c>
      <c r="F90" s="8" t="s">
        <v>52</v>
      </c>
      <c r="G90" s="16">
        <v>0</v>
      </c>
      <c r="H90" s="8" t="s">
        <v>52</v>
      </c>
      <c r="I90" s="16">
        <v>0</v>
      </c>
      <c r="J90" s="8" t="s">
        <v>52</v>
      </c>
      <c r="K90" s="16">
        <v>0</v>
      </c>
      <c r="L90" s="8" t="s">
        <v>52</v>
      </c>
      <c r="M90" s="16">
        <v>0</v>
      </c>
      <c r="N90" s="8" t="s">
        <v>52</v>
      </c>
      <c r="O90" s="16">
        <v>0</v>
      </c>
      <c r="P90" s="16">
        <v>141733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8" t="s">
        <v>1272</v>
      </c>
      <c r="X90" s="8" t="s">
        <v>52</v>
      </c>
      <c r="Y90" s="2" t="s">
        <v>1261</v>
      </c>
      <c r="Z90" s="2" t="s">
        <v>52</v>
      </c>
      <c r="AA90" s="17"/>
      <c r="AB90" s="2" t="s">
        <v>52</v>
      </c>
    </row>
    <row r="91" spans="1:28" ht="30" customHeight="1" x14ac:dyDescent="0.3">
      <c r="A91" s="8" t="s">
        <v>670</v>
      </c>
      <c r="B91" s="8" t="s">
        <v>669</v>
      </c>
      <c r="C91" s="8" t="s">
        <v>473</v>
      </c>
      <c r="D91" s="15" t="s">
        <v>474</v>
      </c>
      <c r="E91" s="16">
        <v>0</v>
      </c>
      <c r="F91" s="8" t="s">
        <v>52</v>
      </c>
      <c r="G91" s="16">
        <v>0</v>
      </c>
      <c r="H91" s="8" t="s">
        <v>52</v>
      </c>
      <c r="I91" s="16">
        <v>0</v>
      </c>
      <c r="J91" s="8" t="s">
        <v>52</v>
      </c>
      <c r="K91" s="16">
        <v>0</v>
      </c>
      <c r="L91" s="8" t="s">
        <v>52</v>
      </c>
      <c r="M91" s="16">
        <v>0</v>
      </c>
      <c r="N91" s="8" t="s">
        <v>52</v>
      </c>
      <c r="O91" s="16">
        <v>0</v>
      </c>
      <c r="P91" s="16">
        <v>154536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8" t="s">
        <v>1273</v>
      </c>
      <c r="X91" s="8" t="s">
        <v>52</v>
      </c>
      <c r="Y91" s="2" t="s">
        <v>1261</v>
      </c>
      <c r="Z91" s="2" t="s">
        <v>52</v>
      </c>
      <c r="AA91" s="17"/>
      <c r="AB91" s="2" t="s">
        <v>52</v>
      </c>
    </row>
    <row r="92" spans="1:28" ht="30" customHeight="1" x14ac:dyDescent="0.3">
      <c r="A92" s="8" t="s">
        <v>989</v>
      </c>
      <c r="B92" s="8" t="s">
        <v>988</v>
      </c>
      <c r="C92" s="8" t="s">
        <v>473</v>
      </c>
      <c r="D92" s="15" t="s">
        <v>474</v>
      </c>
      <c r="E92" s="16">
        <v>0</v>
      </c>
      <c r="F92" s="8" t="s">
        <v>52</v>
      </c>
      <c r="G92" s="16">
        <v>0</v>
      </c>
      <c r="H92" s="8" t="s">
        <v>52</v>
      </c>
      <c r="I92" s="16">
        <v>0</v>
      </c>
      <c r="J92" s="8" t="s">
        <v>52</v>
      </c>
      <c r="K92" s="16">
        <v>0</v>
      </c>
      <c r="L92" s="8" t="s">
        <v>52</v>
      </c>
      <c r="M92" s="16">
        <v>0</v>
      </c>
      <c r="N92" s="8" t="s">
        <v>52</v>
      </c>
      <c r="O92" s="16">
        <v>0</v>
      </c>
      <c r="P92" s="16">
        <v>137910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8" t="s">
        <v>1274</v>
      </c>
      <c r="X92" s="8" t="s">
        <v>52</v>
      </c>
      <c r="Y92" s="2" t="s">
        <v>1261</v>
      </c>
      <c r="Z92" s="2" t="s">
        <v>52</v>
      </c>
      <c r="AA92" s="17"/>
      <c r="AB92" s="2" t="s">
        <v>52</v>
      </c>
    </row>
    <row r="93" spans="1:28" ht="30" customHeight="1" x14ac:dyDescent="0.3">
      <c r="A93" s="8" t="s">
        <v>1089</v>
      </c>
      <c r="B93" s="8" t="s">
        <v>1088</v>
      </c>
      <c r="C93" s="8" t="s">
        <v>473</v>
      </c>
      <c r="D93" s="15" t="s">
        <v>474</v>
      </c>
      <c r="E93" s="16">
        <v>0</v>
      </c>
      <c r="F93" s="8" t="s">
        <v>52</v>
      </c>
      <c r="G93" s="16">
        <v>0</v>
      </c>
      <c r="H93" s="8" t="s">
        <v>52</v>
      </c>
      <c r="I93" s="16">
        <v>0</v>
      </c>
      <c r="J93" s="8" t="s">
        <v>52</v>
      </c>
      <c r="K93" s="16">
        <v>0</v>
      </c>
      <c r="L93" s="8" t="s">
        <v>52</v>
      </c>
      <c r="M93" s="16">
        <v>0</v>
      </c>
      <c r="N93" s="8" t="s">
        <v>52</v>
      </c>
      <c r="O93" s="16">
        <v>0</v>
      </c>
      <c r="P93" s="16">
        <v>148613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8" t="s">
        <v>1275</v>
      </c>
      <c r="X93" s="8" t="s">
        <v>52</v>
      </c>
      <c r="Y93" s="2" t="s">
        <v>1261</v>
      </c>
      <c r="Z93" s="2" t="s">
        <v>52</v>
      </c>
      <c r="AA93" s="17"/>
      <c r="AB93" s="2" t="s">
        <v>52</v>
      </c>
    </row>
    <row r="94" spans="1:28" ht="30" customHeight="1" x14ac:dyDescent="0.3">
      <c r="A94" s="8" t="s">
        <v>881</v>
      </c>
      <c r="B94" s="8" t="s">
        <v>879</v>
      </c>
      <c r="C94" s="8" t="s">
        <v>880</v>
      </c>
      <c r="D94" s="15" t="s">
        <v>474</v>
      </c>
      <c r="E94" s="16">
        <v>0</v>
      </c>
      <c r="F94" s="8" t="s">
        <v>52</v>
      </c>
      <c r="G94" s="16">
        <v>0</v>
      </c>
      <c r="H94" s="8" t="s">
        <v>52</v>
      </c>
      <c r="I94" s="16">
        <v>0</v>
      </c>
      <c r="J94" s="8" t="s">
        <v>52</v>
      </c>
      <c r="K94" s="16">
        <v>0</v>
      </c>
      <c r="L94" s="8" t="s">
        <v>52</v>
      </c>
      <c r="M94" s="16">
        <v>0</v>
      </c>
      <c r="N94" s="8" t="s">
        <v>52</v>
      </c>
      <c r="O94" s="16">
        <v>0</v>
      </c>
      <c r="P94" s="16">
        <v>134606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8" t="s">
        <v>1276</v>
      </c>
      <c r="X94" s="8" t="s">
        <v>52</v>
      </c>
      <c r="Y94" s="2" t="s">
        <v>1261</v>
      </c>
      <c r="Z94" s="2" t="s">
        <v>52</v>
      </c>
      <c r="AA94" s="17"/>
      <c r="AB94" s="2" t="s">
        <v>52</v>
      </c>
    </row>
    <row r="95" spans="1:28" ht="30" customHeight="1" x14ac:dyDescent="0.3">
      <c r="A95" s="8" t="s">
        <v>353</v>
      </c>
      <c r="B95" s="8" t="s">
        <v>351</v>
      </c>
      <c r="C95" s="8" t="s">
        <v>52</v>
      </c>
      <c r="D95" s="15" t="s">
        <v>352</v>
      </c>
      <c r="E95" s="16">
        <v>0</v>
      </c>
      <c r="F95" s="8" t="s">
        <v>52</v>
      </c>
      <c r="G95" s="16">
        <v>0</v>
      </c>
      <c r="H95" s="8" t="s">
        <v>52</v>
      </c>
      <c r="I95" s="16">
        <v>0</v>
      </c>
      <c r="J95" s="8" t="s">
        <v>52</v>
      </c>
      <c r="K95" s="16">
        <v>0</v>
      </c>
      <c r="L95" s="8" t="s">
        <v>52</v>
      </c>
      <c r="M95" s="16">
        <v>0</v>
      </c>
      <c r="N95" s="8" t="s">
        <v>52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4000000</v>
      </c>
      <c r="V95" s="16">
        <f t="shared" ref="V95:V100" si="2">SMALL(Q95:U95,COUNTIF(Q95:U95,0)+1)</f>
        <v>4000000</v>
      </c>
      <c r="W95" s="8" t="s">
        <v>1277</v>
      </c>
      <c r="X95" s="8" t="s">
        <v>52</v>
      </c>
      <c r="Y95" s="2" t="s">
        <v>52</v>
      </c>
      <c r="Z95" s="2" t="s">
        <v>52</v>
      </c>
      <c r="AA95" s="17"/>
      <c r="AB95" s="2" t="s">
        <v>52</v>
      </c>
    </row>
    <row r="96" spans="1:28" ht="30" customHeight="1" x14ac:dyDescent="0.3">
      <c r="A96" s="8" t="s">
        <v>360</v>
      </c>
      <c r="B96" s="8" t="s">
        <v>358</v>
      </c>
      <c r="C96" s="8" t="s">
        <v>359</v>
      </c>
      <c r="D96" s="15" t="s">
        <v>195</v>
      </c>
      <c r="E96" s="16">
        <v>0</v>
      </c>
      <c r="F96" s="8" t="s">
        <v>52</v>
      </c>
      <c r="G96" s="16">
        <v>0</v>
      </c>
      <c r="H96" s="8" t="s">
        <v>52</v>
      </c>
      <c r="I96" s="16">
        <v>0</v>
      </c>
      <c r="J96" s="8" t="s">
        <v>52</v>
      </c>
      <c r="K96" s="16">
        <v>0</v>
      </c>
      <c r="L96" s="8" t="s">
        <v>52</v>
      </c>
      <c r="M96" s="16">
        <v>0</v>
      </c>
      <c r="N96" s="8" t="s">
        <v>52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280000</v>
      </c>
      <c r="V96" s="16">
        <f t="shared" si="2"/>
        <v>280000</v>
      </c>
      <c r="W96" s="8" t="s">
        <v>1278</v>
      </c>
      <c r="X96" s="8" t="s">
        <v>52</v>
      </c>
      <c r="Y96" s="2" t="s">
        <v>52</v>
      </c>
      <c r="Z96" s="2" t="s">
        <v>52</v>
      </c>
      <c r="AA96" s="17"/>
      <c r="AB96" s="2" t="s">
        <v>52</v>
      </c>
    </row>
    <row r="97" spans="1:28" ht="30" customHeight="1" x14ac:dyDescent="0.3">
      <c r="A97" s="8" t="s">
        <v>363</v>
      </c>
      <c r="B97" s="8" t="s">
        <v>358</v>
      </c>
      <c r="C97" s="8" t="s">
        <v>362</v>
      </c>
      <c r="D97" s="15" t="s">
        <v>195</v>
      </c>
      <c r="E97" s="16">
        <v>0</v>
      </c>
      <c r="F97" s="8" t="s">
        <v>52</v>
      </c>
      <c r="G97" s="16">
        <v>0</v>
      </c>
      <c r="H97" s="8" t="s">
        <v>52</v>
      </c>
      <c r="I97" s="16">
        <v>0</v>
      </c>
      <c r="J97" s="8" t="s">
        <v>52</v>
      </c>
      <c r="K97" s="16">
        <v>0</v>
      </c>
      <c r="L97" s="8" t="s">
        <v>52</v>
      </c>
      <c r="M97" s="16">
        <v>0</v>
      </c>
      <c r="N97" s="8" t="s">
        <v>52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280000</v>
      </c>
      <c r="V97" s="16">
        <f t="shared" si="2"/>
        <v>280000</v>
      </c>
      <c r="W97" s="8" t="s">
        <v>1279</v>
      </c>
      <c r="X97" s="8" t="s">
        <v>52</v>
      </c>
      <c r="Y97" s="2" t="s">
        <v>52</v>
      </c>
      <c r="Z97" s="2" t="s">
        <v>52</v>
      </c>
      <c r="AA97" s="17"/>
      <c r="AB97" s="2" t="s">
        <v>52</v>
      </c>
    </row>
    <row r="98" spans="1:28" ht="30" customHeight="1" x14ac:dyDescent="0.3">
      <c r="A98" s="8" t="s">
        <v>366</v>
      </c>
      <c r="B98" s="8" t="s">
        <v>358</v>
      </c>
      <c r="C98" s="8" t="s">
        <v>365</v>
      </c>
      <c r="D98" s="15" t="s">
        <v>195</v>
      </c>
      <c r="E98" s="16">
        <v>0</v>
      </c>
      <c r="F98" s="8" t="s">
        <v>52</v>
      </c>
      <c r="G98" s="16">
        <v>0</v>
      </c>
      <c r="H98" s="8" t="s">
        <v>52</v>
      </c>
      <c r="I98" s="16">
        <v>0</v>
      </c>
      <c r="J98" s="8" t="s">
        <v>52</v>
      </c>
      <c r="K98" s="16">
        <v>0</v>
      </c>
      <c r="L98" s="8" t="s">
        <v>52</v>
      </c>
      <c r="M98" s="16">
        <v>0</v>
      </c>
      <c r="N98" s="8" t="s">
        <v>52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280000</v>
      </c>
      <c r="V98" s="16">
        <f t="shared" si="2"/>
        <v>280000</v>
      </c>
      <c r="W98" s="8" t="s">
        <v>1280</v>
      </c>
      <c r="X98" s="8" t="s">
        <v>52</v>
      </c>
      <c r="Y98" s="2" t="s">
        <v>52</v>
      </c>
      <c r="Z98" s="2" t="s">
        <v>52</v>
      </c>
      <c r="AA98" s="17"/>
      <c r="AB98" s="2" t="s">
        <v>52</v>
      </c>
    </row>
    <row r="99" spans="1:28" ht="30" customHeight="1" x14ac:dyDescent="0.3">
      <c r="A99" s="8" t="s">
        <v>369</v>
      </c>
      <c r="B99" s="8" t="s">
        <v>358</v>
      </c>
      <c r="C99" s="8" t="s">
        <v>368</v>
      </c>
      <c r="D99" s="15" t="s">
        <v>195</v>
      </c>
      <c r="E99" s="16">
        <v>0</v>
      </c>
      <c r="F99" s="8" t="s">
        <v>52</v>
      </c>
      <c r="G99" s="16">
        <v>0</v>
      </c>
      <c r="H99" s="8" t="s">
        <v>52</v>
      </c>
      <c r="I99" s="16">
        <v>0</v>
      </c>
      <c r="J99" s="8" t="s">
        <v>52</v>
      </c>
      <c r="K99" s="16">
        <v>0</v>
      </c>
      <c r="L99" s="8" t="s">
        <v>52</v>
      </c>
      <c r="M99" s="16">
        <v>0</v>
      </c>
      <c r="N99" s="8" t="s">
        <v>52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280000</v>
      </c>
      <c r="V99" s="16">
        <f t="shared" si="2"/>
        <v>280000</v>
      </c>
      <c r="W99" s="8" t="s">
        <v>1281</v>
      </c>
      <c r="X99" s="8" t="s">
        <v>52</v>
      </c>
      <c r="Y99" s="2" t="s">
        <v>52</v>
      </c>
      <c r="Z99" s="2" t="s">
        <v>52</v>
      </c>
      <c r="AA99" s="17"/>
      <c r="AB99" s="2" t="s">
        <v>52</v>
      </c>
    </row>
    <row r="100" spans="1:28" ht="30" customHeight="1" x14ac:dyDescent="0.3">
      <c r="A100" s="8" t="s">
        <v>356</v>
      </c>
      <c r="B100" s="8" t="s">
        <v>355</v>
      </c>
      <c r="C100" s="8" t="s">
        <v>52</v>
      </c>
      <c r="D100" s="15" t="s">
        <v>352</v>
      </c>
      <c r="E100" s="16">
        <v>0</v>
      </c>
      <c r="F100" s="8" t="s">
        <v>52</v>
      </c>
      <c r="G100" s="16">
        <v>0</v>
      </c>
      <c r="H100" s="8" t="s">
        <v>52</v>
      </c>
      <c r="I100" s="16">
        <v>0</v>
      </c>
      <c r="J100" s="8" t="s">
        <v>52</v>
      </c>
      <c r="K100" s="16">
        <v>0</v>
      </c>
      <c r="L100" s="8" t="s">
        <v>52</v>
      </c>
      <c r="M100" s="16">
        <v>0</v>
      </c>
      <c r="N100" s="8" t="s">
        <v>52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10000000</v>
      </c>
      <c r="V100" s="16">
        <f t="shared" si="2"/>
        <v>10000000</v>
      </c>
      <c r="W100" s="8" t="s">
        <v>1282</v>
      </c>
      <c r="X100" s="8" t="s">
        <v>52</v>
      </c>
      <c r="Y100" s="2" t="s">
        <v>52</v>
      </c>
      <c r="Z100" s="2" t="s">
        <v>52</v>
      </c>
      <c r="AA100" s="17"/>
      <c r="AB100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opLeftCell="B13" workbookViewId="0">
      <selection activeCell="E30" sqref="E30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0" t="s">
        <v>1283</v>
      </c>
      <c r="C1" s="30"/>
      <c r="D1" s="30"/>
      <c r="E1" s="30"/>
      <c r="F1" s="30"/>
      <c r="G1" s="30"/>
    </row>
    <row r="2" spans="1:7" ht="21.95" customHeight="1" x14ac:dyDescent="0.3">
      <c r="B2" s="29" t="s">
        <v>1284</v>
      </c>
      <c r="C2" s="29"/>
      <c r="D2" s="29"/>
      <c r="E2" s="29"/>
      <c r="F2" s="31" t="s">
        <v>1285</v>
      </c>
      <c r="G2" s="31"/>
    </row>
    <row r="3" spans="1:7" ht="21.95" customHeight="1" x14ac:dyDescent="0.3">
      <c r="B3" s="32" t="s">
        <v>1286</v>
      </c>
      <c r="C3" s="32"/>
      <c r="D3" s="32"/>
      <c r="E3" s="18" t="s">
        <v>1287</v>
      </c>
      <c r="F3" s="18" t="s">
        <v>1288</v>
      </c>
      <c r="G3" s="18" t="s">
        <v>385</v>
      </c>
    </row>
    <row r="4" spans="1:7" ht="21.95" customHeight="1" x14ac:dyDescent="0.3">
      <c r="A4" s="1" t="s">
        <v>1293</v>
      </c>
      <c r="B4" s="33" t="s">
        <v>1289</v>
      </c>
      <c r="C4" s="33" t="s">
        <v>1290</v>
      </c>
      <c r="D4" s="19" t="s">
        <v>1294</v>
      </c>
      <c r="E4" s="20">
        <f>TRUNC(공종별집계표!F5, 0)</f>
        <v>114117131</v>
      </c>
      <c r="F4" s="12" t="s">
        <v>52</v>
      </c>
      <c r="G4" s="12" t="s">
        <v>52</v>
      </c>
    </row>
    <row r="5" spans="1:7" ht="21.95" customHeight="1" x14ac:dyDescent="0.3">
      <c r="A5" s="1" t="s">
        <v>1295</v>
      </c>
      <c r="B5" s="33"/>
      <c r="C5" s="33"/>
      <c r="D5" s="19" t="s">
        <v>1296</v>
      </c>
      <c r="E5" s="20">
        <v>0</v>
      </c>
      <c r="F5" s="12" t="s">
        <v>52</v>
      </c>
      <c r="G5" s="12" t="s">
        <v>52</v>
      </c>
    </row>
    <row r="6" spans="1:7" ht="21.95" customHeight="1" x14ac:dyDescent="0.3">
      <c r="A6" s="1" t="s">
        <v>1297</v>
      </c>
      <c r="B6" s="33"/>
      <c r="C6" s="33"/>
      <c r="D6" s="19" t="s">
        <v>1298</v>
      </c>
      <c r="E6" s="20">
        <v>0</v>
      </c>
      <c r="F6" s="12" t="s">
        <v>52</v>
      </c>
      <c r="G6" s="12" t="s">
        <v>52</v>
      </c>
    </row>
    <row r="7" spans="1:7" ht="21.95" customHeight="1" x14ac:dyDescent="0.3">
      <c r="A7" s="1" t="s">
        <v>1299</v>
      </c>
      <c r="B7" s="33"/>
      <c r="C7" s="33"/>
      <c r="D7" s="19" t="s">
        <v>1300</v>
      </c>
      <c r="E7" s="20">
        <f>TRUNC(E4+E5-E6, 0)</f>
        <v>114117131</v>
      </c>
      <c r="F7" s="12" t="s">
        <v>52</v>
      </c>
      <c r="G7" s="12" t="s">
        <v>52</v>
      </c>
    </row>
    <row r="8" spans="1:7" ht="21.95" customHeight="1" x14ac:dyDescent="0.3">
      <c r="A8" s="1" t="s">
        <v>1301</v>
      </c>
      <c r="B8" s="33"/>
      <c r="C8" s="33" t="s">
        <v>1291</v>
      </c>
      <c r="D8" s="19" t="s">
        <v>1302</v>
      </c>
      <c r="E8" s="20">
        <f>TRUNC(공종별집계표!H5, 0)</f>
        <v>178966846</v>
      </c>
      <c r="F8" s="12" t="s">
        <v>52</v>
      </c>
      <c r="G8" s="12" t="s">
        <v>52</v>
      </c>
    </row>
    <row r="9" spans="1:7" ht="21.95" customHeight="1" x14ac:dyDescent="0.3">
      <c r="A9" s="1" t="s">
        <v>1303</v>
      </c>
      <c r="B9" s="33"/>
      <c r="C9" s="33"/>
      <c r="D9" s="19" t="s">
        <v>1304</v>
      </c>
      <c r="E9" s="20">
        <f>TRUNC(E8*0.097, 0)</f>
        <v>17359784</v>
      </c>
      <c r="F9" s="12" t="s">
        <v>1305</v>
      </c>
      <c r="G9" s="12" t="s">
        <v>52</v>
      </c>
    </row>
    <row r="10" spans="1:7" ht="21.95" customHeight="1" x14ac:dyDescent="0.3">
      <c r="A10" s="1" t="s">
        <v>1306</v>
      </c>
      <c r="B10" s="33"/>
      <c r="C10" s="33"/>
      <c r="D10" s="19" t="s">
        <v>1300</v>
      </c>
      <c r="E10" s="20">
        <f>TRUNC(E8+E9, 0)</f>
        <v>196326630</v>
      </c>
      <c r="F10" s="12" t="s">
        <v>52</v>
      </c>
      <c r="G10" s="12" t="s">
        <v>52</v>
      </c>
    </row>
    <row r="11" spans="1:7" ht="21.95" customHeight="1" x14ac:dyDescent="0.3">
      <c r="A11" s="1" t="s">
        <v>1307</v>
      </c>
      <c r="B11" s="33"/>
      <c r="C11" s="33" t="s">
        <v>1292</v>
      </c>
      <c r="D11" s="19" t="s">
        <v>1308</v>
      </c>
      <c r="E11" s="20">
        <f>TRUNC(공종별집계표!J5, 0)</f>
        <v>2616998</v>
      </c>
      <c r="F11" s="12" t="s">
        <v>52</v>
      </c>
      <c r="G11" s="12" t="s">
        <v>52</v>
      </c>
    </row>
    <row r="12" spans="1:7" ht="21.95" customHeight="1" x14ac:dyDescent="0.3">
      <c r="A12" s="1" t="s">
        <v>1309</v>
      </c>
      <c r="B12" s="33"/>
      <c r="C12" s="33"/>
      <c r="D12" s="19" t="s">
        <v>1310</v>
      </c>
      <c r="E12" s="20">
        <f>TRUNC(E10*0.039, 0)</f>
        <v>7656738</v>
      </c>
      <c r="F12" s="12" t="s">
        <v>1311</v>
      </c>
      <c r="G12" s="12" t="s">
        <v>52</v>
      </c>
    </row>
    <row r="13" spans="1:7" ht="21.95" customHeight="1" x14ac:dyDescent="0.3">
      <c r="A13" s="1" t="s">
        <v>1312</v>
      </c>
      <c r="B13" s="33"/>
      <c r="C13" s="33"/>
      <c r="D13" s="19" t="s">
        <v>1313</v>
      </c>
      <c r="E13" s="20">
        <f>TRUNC(E10*0.0087, 0)</f>
        <v>1708041</v>
      </c>
      <c r="F13" s="12" t="s">
        <v>1314</v>
      </c>
      <c r="G13" s="12" t="s">
        <v>52</v>
      </c>
    </row>
    <row r="14" spans="1:7" ht="21.95" customHeight="1" x14ac:dyDescent="0.3">
      <c r="A14" s="1" t="s">
        <v>1315</v>
      </c>
      <c r="B14" s="33"/>
      <c r="C14" s="33"/>
      <c r="D14" s="19" t="s">
        <v>1316</v>
      </c>
      <c r="E14" s="20">
        <f>TRUNC(E8*0.017, 0)</f>
        <v>3042436</v>
      </c>
      <c r="F14" s="12" t="s">
        <v>1317</v>
      </c>
      <c r="G14" s="12" t="s">
        <v>52</v>
      </c>
    </row>
    <row r="15" spans="1:7" ht="21.95" customHeight="1" x14ac:dyDescent="0.3">
      <c r="A15" s="1" t="s">
        <v>1318</v>
      </c>
      <c r="B15" s="33"/>
      <c r="C15" s="33"/>
      <c r="D15" s="19" t="s">
        <v>1319</v>
      </c>
      <c r="E15" s="20">
        <f>TRUNC(E8*0.0249, 0)</f>
        <v>4456274</v>
      </c>
      <c r="F15" s="12" t="s">
        <v>1320</v>
      </c>
      <c r="G15" s="12" t="s">
        <v>52</v>
      </c>
    </row>
    <row r="16" spans="1:7" ht="21.95" customHeight="1" x14ac:dyDescent="0.3">
      <c r="A16" s="1" t="s">
        <v>1321</v>
      </c>
      <c r="B16" s="33"/>
      <c r="C16" s="33"/>
      <c r="D16" s="19" t="s">
        <v>1322</v>
      </c>
      <c r="E16" s="20">
        <f>TRUNC(E14*0.0655, 0)</f>
        <v>199279</v>
      </c>
      <c r="F16" s="12" t="s">
        <v>1323</v>
      </c>
      <c r="G16" s="12" t="s">
        <v>52</v>
      </c>
    </row>
    <row r="17" spans="1:7" ht="21.95" customHeight="1" x14ac:dyDescent="0.3">
      <c r="A17" s="1" t="s">
        <v>1324</v>
      </c>
      <c r="B17" s="33"/>
      <c r="C17" s="33"/>
      <c r="D17" s="19" t="s">
        <v>1325</v>
      </c>
      <c r="E17" s="20">
        <f>TRUNC(E8*0.023, 0)</f>
        <v>4116237</v>
      </c>
      <c r="F17" s="12" t="s">
        <v>1326</v>
      </c>
      <c r="G17" s="12" t="s">
        <v>52</v>
      </c>
    </row>
    <row r="18" spans="1:7" ht="21.95" customHeight="1" x14ac:dyDescent="0.3">
      <c r="A18" s="1" t="s">
        <v>1327</v>
      </c>
      <c r="B18" s="33"/>
      <c r="C18" s="33"/>
      <c r="D18" s="19" t="s">
        <v>1328</v>
      </c>
      <c r="E18" s="20">
        <f>TRUNC((E7+E8)*0.0293, 0)</f>
        <v>8587360</v>
      </c>
      <c r="F18" s="12" t="s">
        <v>1329</v>
      </c>
      <c r="G18" s="12" t="s">
        <v>52</v>
      </c>
    </row>
    <row r="19" spans="1:7" ht="21.95" customHeight="1" x14ac:dyDescent="0.3">
      <c r="A19" s="1" t="s">
        <v>1330</v>
      </c>
      <c r="B19" s="33"/>
      <c r="C19" s="33"/>
      <c r="D19" s="19" t="s">
        <v>1331</v>
      </c>
      <c r="E19" s="20">
        <f>TRUNC((E7+E10)*0.048, 0)</f>
        <v>14901300</v>
      </c>
      <c r="F19" s="12" t="s">
        <v>1332</v>
      </c>
      <c r="G19" s="12" t="s">
        <v>52</v>
      </c>
    </row>
    <row r="20" spans="1:7" ht="21.95" customHeight="1" x14ac:dyDescent="0.3">
      <c r="A20" s="1" t="s">
        <v>1333</v>
      </c>
      <c r="B20" s="33"/>
      <c r="C20" s="33"/>
      <c r="D20" s="19" t="s">
        <v>1334</v>
      </c>
      <c r="E20" s="20">
        <f>TRUNC((E7+E8+E11)*0.005, 0)</f>
        <v>1478504</v>
      </c>
      <c r="F20" s="12" t="s">
        <v>1335</v>
      </c>
      <c r="G20" s="12" t="s">
        <v>52</v>
      </c>
    </row>
    <row r="21" spans="1:7" ht="21.95" customHeight="1" x14ac:dyDescent="0.3">
      <c r="A21" s="1" t="s">
        <v>1336</v>
      </c>
      <c r="B21" s="33"/>
      <c r="C21" s="33"/>
      <c r="D21" s="19" t="s">
        <v>1337</v>
      </c>
      <c r="E21" s="20">
        <f>TRUNC((E7+E8+E11)*0.00081, 0)</f>
        <v>239517</v>
      </c>
      <c r="F21" s="12" t="s">
        <v>1338</v>
      </c>
      <c r="G21" s="12" t="s">
        <v>52</v>
      </c>
    </row>
    <row r="22" spans="1:7" ht="21.95" customHeight="1" x14ac:dyDescent="0.3">
      <c r="A22" s="1" t="s">
        <v>1339</v>
      </c>
      <c r="B22" s="33"/>
      <c r="C22" s="33"/>
      <c r="D22" s="19" t="s">
        <v>1340</v>
      </c>
      <c r="E22" s="20">
        <f>TRUNC((E7+E8+E11)*0.0007, 0)</f>
        <v>206990</v>
      </c>
      <c r="F22" s="12" t="s">
        <v>1341</v>
      </c>
      <c r="G22" s="12" t="s">
        <v>52</v>
      </c>
    </row>
    <row r="23" spans="1:7" ht="21.95" customHeight="1" x14ac:dyDescent="0.3">
      <c r="A23" s="1" t="s">
        <v>1342</v>
      </c>
      <c r="B23" s="33"/>
      <c r="C23" s="33"/>
      <c r="D23" s="19" t="s">
        <v>1300</v>
      </c>
      <c r="E23" s="20">
        <f>TRUNC(E11+E12+E13+E14+E15+E17+E18+E16+E19+E20+E21+E22, 0)</f>
        <v>49209674</v>
      </c>
      <c r="F23" s="12" t="s">
        <v>52</v>
      </c>
      <c r="G23" s="12" t="s">
        <v>52</v>
      </c>
    </row>
    <row r="24" spans="1:7" ht="21.95" customHeight="1" x14ac:dyDescent="0.3">
      <c r="A24" s="1" t="s">
        <v>1343</v>
      </c>
      <c r="B24" s="34" t="s">
        <v>1344</v>
      </c>
      <c r="C24" s="34"/>
      <c r="D24" s="35"/>
      <c r="E24" s="20">
        <f>TRUNC(E7+E10+E23, 0)</f>
        <v>359653435</v>
      </c>
      <c r="F24" s="12" t="s">
        <v>52</v>
      </c>
      <c r="G24" s="12" t="s">
        <v>52</v>
      </c>
    </row>
    <row r="25" spans="1:7" ht="21.95" customHeight="1" x14ac:dyDescent="0.3">
      <c r="A25" s="1" t="s">
        <v>1345</v>
      </c>
      <c r="B25" s="34" t="s">
        <v>1346</v>
      </c>
      <c r="C25" s="34"/>
      <c r="D25" s="35"/>
      <c r="E25" s="20">
        <f>TRUNC(E24*0.06, 0)</f>
        <v>21579206</v>
      </c>
      <c r="F25" s="12" t="s">
        <v>1347</v>
      </c>
      <c r="G25" s="12" t="s">
        <v>52</v>
      </c>
    </row>
    <row r="26" spans="1:7" ht="21.95" customHeight="1" x14ac:dyDescent="0.3">
      <c r="A26" s="1" t="s">
        <v>1348</v>
      </c>
      <c r="B26" s="34" t="s">
        <v>1349</v>
      </c>
      <c r="C26" s="34"/>
      <c r="D26" s="35"/>
      <c r="E26" s="20">
        <f>TRUNC((E10+E23+E25)*0.12-4428, 0)</f>
        <v>32049433</v>
      </c>
      <c r="F26" s="12" t="s">
        <v>1350</v>
      </c>
      <c r="G26" s="12" t="s">
        <v>52</v>
      </c>
    </row>
    <row r="27" spans="1:7" ht="21.95" customHeight="1" x14ac:dyDescent="0.3">
      <c r="A27" s="1" t="s">
        <v>1351</v>
      </c>
      <c r="B27" s="34" t="s">
        <v>1352</v>
      </c>
      <c r="C27" s="34"/>
      <c r="D27" s="35"/>
      <c r="E27" s="20">
        <f>TRUNC(공종별집계표!T14, 0)</f>
        <v>1477926</v>
      </c>
      <c r="F27" s="12" t="s">
        <v>52</v>
      </c>
      <c r="G27" s="12" t="s">
        <v>52</v>
      </c>
    </row>
    <row r="28" spans="1:7" ht="21.95" customHeight="1" x14ac:dyDescent="0.3">
      <c r="A28" s="1" t="s">
        <v>1353</v>
      </c>
      <c r="B28" s="34" t="s">
        <v>1354</v>
      </c>
      <c r="C28" s="34"/>
      <c r="D28" s="35"/>
      <c r="E28" s="20">
        <f>TRUNC(INT((E24+E25+E26+E27)/10000)*10000, 0)</f>
        <v>414760000</v>
      </c>
      <c r="F28" s="12" t="s">
        <v>52</v>
      </c>
      <c r="G28" s="12" t="s">
        <v>52</v>
      </c>
    </row>
    <row r="29" spans="1:7" ht="21.95" customHeight="1" x14ac:dyDescent="0.3">
      <c r="A29" s="1" t="s">
        <v>1355</v>
      </c>
      <c r="B29" s="34" t="s">
        <v>1356</v>
      </c>
      <c r="C29" s="34"/>
      <c r="D29" s="35"/>
      <c r="E29" s="20">
        <f>TRUNC(E28*0.1, 0)</f>
        <v>41476000</v>
      </c>
      <c r="F29" s="12" t="s">
        <v>1357</v>
      </c>
      <c r="G29" s="12" t="s">
        <v>52</v>
      </c>
    </row>
    <row r="30" spans="1:7" ht="21.95" customHeight="1" x14ac:dyDescent="0.3">
      <c r="A30" s="1" t="s">
        <v>1358</v>
      </c>
      <c r="B30" s="34" t="s">
        <v>1359</v>
      </c>
      <c r="C30" s="34"/>
      <c r="D30" s="35"/>
      <c r="E30" s="20">
        <f>TRUNC(E28+E29, 0)</f>
        <v>456236000</v>
      </c>
      <c r="F30" s="12" t="s">
        <v>52</v>
      </c>
      <c r="G30" s="12" t="s">
        <v>52</v>
      </c>
    </row>
    <row r="31" spans="1:7" ht="21.95" customHeight="1" x14ac:dyDescent="0.3">
      <c r="A31" s="1" t="s">
        <v>1360</v>
      </c>
      <c r="B31" s="34" t="s">
        <v>1361</v>
      </c>
      <c r="C31" s="34"/>
      <c r="D31" s="35"/>
      <c r="E31" s="20">
        <f>TRUNC(공종별집계표!T13, 0)</f>
        <v>12687300</v>
      </c>
      <c r="F31" s="12" t="s">
        <v>52</v>
      </c>
      <c r="G31" s="12" t="s">
        <v>52</v>
      </c>
    </row>
    <row r="32" spans="1:7" ht="21.95" customHeight="1" x14ac:dyDescent="0.3">
      <c r="A32" s="1" t="s">
        <v>1362</v>
      </c>
      <c r="B32" s="34" t="s">
        <v>1363</v>
      </c>
      <c r="C32" s="34"/>
      <c r="D32" s="35"/>
      <c r="E32" s="20">
        <f>TRUNC(공종별집계표!T15, 0)</f>
        <v>52637200</v>
      </c>
      <c r="F32" s="12" t="s">
        <v>52</v>
      </c>
      <c r="G32" s="12" t="s">
        <v>52</v>
      </c>
    </row>
    <row r="33" spans="1:7" ht="21.95" customHeight="1" x14ac:dyDescent="0.3">
      <c r="A33" s="1" t="s">
        <v>1364</v>
      </c>
      <c r="B33" s="34" t="s">
        <v>1365</v>
      </c>
      <c r="C33" s="34"/>
      <c r="D33" s="35"/>
      <c r="E33" s="20">
        <f>TRUNC(E30+E31+E32, 0)</f>
        <v>521560500</v>
      </c>
      <c r="F33" s="12" t="s">
        <v>52</v>
      </c>
      <c r="G33" s="12" t="s">
        <v>52</v>
      </c>
    </row>
  </sheetData>
  <mergeCells count="18"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 x14ac:dyDescent="0.3"/>
  <sheetData>
    <row r="1" spans="1:7" x14ac:dyDescent="0.3">
      <c r="A1" t="s">
        <v>1366</v>
      </c>
    </row>
    <row r="2" spans="1:7" x14ac:dyDescent="0.3">
      <c r="A2" s="1" t="s">
        <v>1367</v>
      </c>
      <c r="B2" t="s">
        <v>925</v>
      </c>
    </row>
    <row r="3" spans="1:7" x14ac:dyDescent="0.3">
      <c r="A3" s="1" t="s">
        <v>1368</v>
      </c>
      <c r="B3" t="s">
        <v>1369</v>
      </c>
    </row>
    <row r="4" spans="1:7" x14ac:dyDescent="0.3">
      <c r="A4" s="1" t="s">
        <v>1370</v>
      </c>
      <c r="B4">
        <v>5</v>
      </c>
    </row>
    <row r="5" spans="1:7" x14ac:dyDescent="0.3">
      <c r="A5" s="1" t="s">
        <v>1371</v>
      </c>
      <c r="B5">
        <v>5</v>
      </c>
    </row>
    <row r="6" spans="1:7" x14ac:dyDescent="0.3">
      <c r="A6" s="1" t="s">
        <v>1372</v>
      </c>
      <c r="B6" t="s">
        <v>1373</v>
      </c>
    </row>
    <row r="7" spans="1:7" x14ac:dyDescent="0.3">
      <c r="A7" s="1" t="s">
        <v>1374</v>
      </c>
      <c r="B7" t="s">
        <v>1375</v>
      </c>
      <c r="C7" t="s">
        <v>64</v>
      </c>
    </row>
    <row r="8" spans="1:7" x14ac:dyDescent="0.3">
      <c r="A8" s="1" t="s">
        <v>1376</v>
      </c>
      <c r="B8" t="s">
        <v>1375</v>
      </c>
      <c r="C8">
        <v>2</v>
      </c>
    </row>
    <row r="9" spans="1:7" x14ac:dyDescent="0.3">
      <c r="A9" s="1" t="s">
        <v>1377</v>
      </c>
      <c r="B9" t="s">
        <v>1129</v>
      </c>
      <c r="C9" t="s">
        <v>1131</v>
      </c>
      <c r="D9" t="s">
        <v>1132</v>
      </c>
      <c r="E9" t="s">
        <v>1133</v>
      </c>
      <c r="F9" t="s">
        <v>1134</v>
      </c>
      <c r="G9" t="s">
        <v>1378</v>
      </c>
    </row>
    <row r="10" spans="1:7" x14ac:dyDescent="0.3">
      <c r="A10" s="1" t="s">
        <v>1379</v>
      </c>
      <c r="B10">
        <v>1208</v>
      </c>
      <c r="C10">
        <v>0</v>
      </c>
      <c r="D10">
        <v>0</v>
      </c>
    </row>
    <row r="11" spans="1:7" x14ac:dyDescent="0.3">
      <c r="A11" s="1" t="s">
        <v>1380</v>
      </c>
      <c r="B11" t="s">
        <v>1381</v>
      </c>
      <c r="C11">
        <v>4</v>
      </c>
    </row>
    <row r="12" spans="1:7" x14ac:dyDescent="0.3">
      <c r="A12" s="1" t="s">
        <v>1382</v>
      </c>
      <c r="B12" t="s">
        <v>1381</v>
      </c>
      <c r="C12">
        <v>4</v>
      </c>
    </row>
    <row r="13" spans="1:7" x14ac:dyDescent="0.3">
      <c r="A13" s="1" t="s">
        <v>1383</v>
      </c>
      <c r="B13" t="s">
        <v>1381</v>
      </c>
      <c r="C13">
        <v>3</v>
      </c>
    </row>
    <row r="14" spans="1:7" x14ac:dyDescent="0.3">
      <c r="A14" s="1" t="s">
        <v>1384</v>
      </c>
      <c r="B14" t="s">
        <v>1375</v>
      </c>
      <c r="C14">
        <v>5</v>
      </c>
    </row>
    <row r="15" spans="1:7" x14ac:dyDescent="0.3">
      <c r="A15" s="1" t="s">
        <v>1385</v>
      </c>
      <c r="B15" t="s">
        <v>925</v>
      </c>
      <c r="C15" t="s">
        <v>1386</v>
      </c>
      <c r="D15" t="s">
        <v>1386</v>
      </c>
      <c r="E15" t="s">
        <v>1386</v>
      </c>
      <c r="F15">
        <v>1</v>
      </c>
    </row>
    <row r="16" spans="1:7" x14ac:dyDescent="0.3">
      <c r="A16" s="1" t="s">
        <v>1387</v>
      </c>
      <c r="B16">
        <v>1.1100000000000001</v>
      </c>
      <c r="C16">
        <v>1.1200000000000001</v>
      </c>
    </row>
    <row r="17" spans="1:13" x14ac:dyDescent="0.3">
      <c r="A17" s="1" t="s">
        <v>1388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1389</v>
      </c>
      <c r="B18">
        <v>1.25</v>
      </c>
      <c r="C18">
        <v>1.071</v>
      </c>
    </row>
    <row r="19" spans="1:13" x14ac:dyDescent="0.3">
      <c r="A19" s="1" t="s">
        <v>1390</v>
      </c>
    </row>
    <row r="20" spans="1:13" x14ac:dyDescent="0.3">
      <c r="A20" s="1" t="s">
        <v>1391</v>
      </c>
      <c r="B20" s="1" t="s">
        <v>1375</v>
      </c>
      <c r="C20">
        <v>1</v>
      </c>
    </row>
    <row r="21" spans="1:13" x14ac:dyDescent="0.3">
      <c r="A21" t="s">
        <v>1392</v>
      </c>
      <c r="B21" t="s">
        <v>1393</v>
      </c>
      <c r="C21" t="s">
        <v>1394</v>
      </c>
    </row>
    <row r="22" spans="1:13" x14ac:dyDescent="0.3">
      <c r="A22">
        <v>1</v>
      </c>
      <c r="B22" s="1" t="s">
        <v>1395</v>
      </c>
      <c r="C22" s="1" t="s">
        <v>1297</v>
      </c>
    </row>
    <row r="23" spans="1:13" x14ac:dyDescent="0.3">
      <c r="A23">
        <v>2</v>
      </c>
      <c r="B23" s="1" t="s">
        <v>1396</v>
      </c>
      <c r="C23" s="1" t="s">
        <v>1397</v>
      </c>
    </row>
    <row r="24" spans="1:13" x14ac:dyDescent="0.3">
      <c r="A24">
        <v>3</v>
      </c>
      <c r="B24" s="1" t="s">
        <v>1398</v>
      </c>
      <c r="C24" s="1" t="s">
        <v>1399</v>
      </c>
    </row>
    <row r="25" spans="1:13" x14ac:dyDescent="0.3">
      <c r="A25">
        <v>4</v>
      </c>
      <c r="B25" s="1" t="s">
        <v>1361</v>
      </c>
      <c r="C25" s="1" t="s">
        <v>1360</v>
      </c>
    </row>
    <row r="26" spans="1:13" x14ac:dyDescent="0.3">
      <c r="A26">
        <v>5</v>
      </c>
      <c r="B26" s="1" t="s">
        <v>1400</v>
      </c>
      <c r="C26" s="1" t="s">
        <v>1401</v>
      </c>
    </row>
    <row r="27" spans="1:13" x14ac:dyDescent="0.3">
      <c r="A27">
        <v>6</v>
      </c>
      <c r="B27" s="1" t="s">
        <v>52</v>
      </c>
      <c r="C27" s="1" t="s">
        <v>52</v>
      </c>
    </row>
    <row r="28" spans="1:13" x14ac:dyDescent="0.3">
      <c r="A28">
        <v>7</v>
      </c>
      <c r="B28" s="1" t="s">
        <v>1402</v>
      </c>
      <c r="C28" s="1" t="s">
        <v>52</v>
      </c>
    </row>
    <row r="29" spans="1:13" x14ac:dyDescent="0.3">
      <c r="A29">
        <v>8</v>
      </c>
      <c r="B29" s="1" t="s">
        <v>1352</v>
      </c>
      <c r="C29" s="1" t="s">
        <v>1351</v>
      </c>
    </row>
    <row r="30" spans="1:13" x14ac:dyDescent="0.3">
      <c r="A30">
        <v>9</v>
      </c>
      <c r="B30" s="1" t="s">
        <v>1363</v>
      </c>
      <c r="C30" s="1" t="s">
        <v>1362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공종별집계표</vt:lpstr>
      <vt:lpstr>공종별내역서</vt:lpstr>
      <vt:lpstr>일위대가목록</vt:lpstr>
      <vt:lpstr>일위대가</vt:lpstr>
      <vt:lpstr>단가대비표</vt:lpstr>
      <vt:lpstr>원가계산서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김현성</cp:lastModifiedBy>
  <cp:lastPrinted>2017-07-25T03:41:40Z</cp:lastPrinted>
  <dcterms:created xsi:type="dcterms:W3CDTF">2017-07-19T02:42:39Z</dcterms:created>
  <dcterms:modified xsi:type="dcterms:W3CDTF">2017-07-25T04:47:26Z</dcterms:modified>
</cp:coreProperties>
</file>